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Ncepod-fs1\intranet\A - RESOURCES\Tools (SORT, audit tools, recommendation check lists)\Audit tools\2019 Pulmonary Embolism\"/>
    </mc:Choice>
  </mc:AlternateContent>
  <xr:revisionPtr revIDLastSave="0" documentId="13_ncr:1_{AF679F90-C065-45CF-B377-777FEA9C290D}" xr6:coauthVersionLast="46" xr6:coauthVersionMax="46" xr10:uidLastSave="{00000000-0000-0000-0000-000000000000}"/>
  <bookViews>
    <workbookView xWindow="-120" yWindow="-120" windowWidth="20730" windowHeight="11160" xr2:uid="{00000000-000D-0000-FFFF-FFFF00000000}"/>
  </bookViews>
  <sheets>
    <sheet name="Introduction" sheetId="2" r:id="rId1"/>
    <sheet name="Instructions" sheetId="3" r:id="rId2"/>
    <sheet name="Audit Tool" sheetId="6" r:id="rId3"/>
    <sheet name="Summary" sheetId="1" r:id="rId4"/>
    <sheet name="Recommendations" sheetId="4" r:id="rId5"/>
    <sheet name="Definitions" sheetId="9" r:id="rId6"/>
    <sheet name="Sheet7" sheetId="8" state="hidden" r:id="rId7"/>
    <sheet name="answer_sheet" sheetId="5" state="hidden" r:id="rId8"/>
  </sheets>
  <externalReferences>
    <externalReference r:id="rId9"/>
  </externalReferences>
  <definedNames>
    <definedName name="Answer1" localSheetId="6">Sheet7!$A$4:$A$5</definedName>
    <definedName name="Answer1">answer_sheet!$A$2:$A$3</definedName>
    <definedName name="Answer10">Sheet7!$H$21:$H$23</definedName>
    <definedName name="Answer11">Sheet7!$I$21:$I$23</definedName>
    <definedName name="Answer12">Sheet7!$K$17:$K$21</definedName>
    <definedName name="Answer13">Sheet7!#REF!</definedName>
    <definedName name="Answer14">Sheet7!#REF!</definedName>
    <definedName name="Answer2" localSheetId="6">Sheet7!$C$16:$C$18</definedName>
    <definedName name="Answer2">'[1]answer sheet'!$A$3:$A$5</definedName>
    <definedName name="Answer3" localSheetId="6">Sheet7!$E$16:$E$18</definedName>
    <definedName name="Answer3">answer_sheet!$C$2:$C$3</definedName>
    <definedName name="Answer3a">'[1]answer sheet'!#REF!</definedName>
    <definedName name="Answer4">Sheet7!$G$4:$G$5</definedName>
    <definedName name="Answer5">Sheet7!$I$11:$I$16</definedName>
    <definedName name="Answer6">Sheet7!$K$4:$K$11</definedName>
    <definedName name="Answer7">Sheet7!$A$21:$A$24</definedName>
    <definedName name="Answer8">Sheet7!$C$21:$C$24</definedName>
    <definedName name="Answer9">Sheet7!$F$21:$F$23</definedName>
    <definedName name="Asnwer10" localSheetId="6">#REF!</definedName>
    <definedName name="Asnwer10">#REF!</definedName>
    <definedName name="OLE_LINK3" localSheetId="4">Recommendations!#REF!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8" i="6" l="1"/>
  <c r="M24" i="6" s="1"/>
  <c r="M25" i="6"/>
  <c r="M21" i="6"/>
  <c r="M19" i="6"/>
  <c r="H9" i="6"/>
  <c r="H10" i="6"/>
  <c r="H11" i="6"/>
  <c r="H12" i="6"/>
  <c r="H13" i="6"/>
  <c r="H14" i="6"/>
  <c r="H15" i="6"/>
  <c r="H16" i="6"/>
  <c r="H17" i="6"/>
  <c r="H8" i="6"/>
  <c r="AC25" i="6"/>
  <c r="AB25" i="6"/>
  <c r="W25" i="6"/>
  <c r="M26" i="6" l="1"/>
  <c r="M23" i="6"/>
  <c r="M20" i="6" s="1"/>
  <c r="S8" i="6"/>
  <c r="O8" i="6"/>
  <c r="M22" i="6" l="1"/>
  <c r="M29" i="6"/>
  <c r="L15" i="1" s="1"/>
  <c r="AA8" i="6"/>
  <c r="AA9" i="6"/>
  <c r="AA10" i="6"/>
  <c r="AA11" i="6"/>
  <c r="AA12" i="6"/>
  <c r="AA13" i="6"/>
  <c r="AA14" i="6"/>
  <c r="AA15" i="6"/>
  <c r="AA16" i="6"/>
  <c r="AA17" i="6"/>
  <c r="Y9" i="6"/>
  <c r="Y10" i="6"/>
  <c r="Y11" i="6"/>
  <c r="Y12" i="6"/>
  <c r="Y13" i="6"/>
  <c r="Y14" i="6"/>
  <c r="Y15" i="6"/>
  <c r="Y16" i="6"/>
  <c r="Y17" i="6"/>
  <c r="Y8" i="6"/>
  <c r="U8" i="6"/>
  <c r="S9" i="6"/>
  <c r="S10" i="6"/>
  <c r="S11" i="6"/>
  <c r="S12" i="6"/>
  <c r="S13" i="6"/>
  <c r="S14" i="6"/>
  <c r="S15" i="6"/>
  <c r="S16" i="6"/>
  <c r="S17" i="6"/>
  <c r="U9" i="6" l="1"/>
  <c r="U10" i="6"/>
  <c r="U11" i="6"/>
  <c r="U12" i="6"/>
  <c r="U13" i="6"/>
  <c r="U14" i="6"/>
  <c r="U15" i="6"/>
  <c r="U16" i="6"/>
  <c r="U17" i="6"/>
  <c r="P9" i="6" l="1"/>
  <c r="P10" i="6"/>
  <c r="P11" i="6"/>
  <c r="P12" i="6"/>
  <c r="P13" i="6"/>
  <c r="P14" i="6"/>
  <c r="P15" i="6"/>
  <c r="P16" i="6"/>
  <c r="P17" i="6"/>
  <c r="P8" i="6"/>
  <c r="Q16" i="6"/>
  <c r="Q9" i="6" l="1"/>
  <c r="Q10" i="6"/>
  <c r="Q11" i="6"/>
  <c r="Q12" i="6"/>
  <c r="Q13" i="6"/>
  <c r="Q14" i="6"/>
  <c r="Q15" i="6"/>
  <c r="Q17" i="6"/>
  <c r="Q8" i="6"/>
  <c r="O16" i="6"/>
  <c r="O9" i="6" l="1"/>
  <c r="O10" i="6"/>
  <c r="O11" i="6"/>
  <c r="O12" i="6"/>
  <c r="O13" i="6"/>
  <c r="O14" i="6"/>
  <c r="O15" i="6"/>
  <c r="O17" i="6"/>
  <c r="H25" i="6" l="1"/>
  <c r="G25" i="6"/>
  <c r="AI25" i="6" l="1"/>
  <c r="U25" i="6"/>
  <c r="AJ25" i="6" l="1"/>
  <c r="AH25" i="6"/>
  <c r="AG25" i="6"/>
  <c r="AF25" i="6"/>
  <c r="AE25" i="6"/>
  <c r="AD25" i="6"/>
  <c r="AJ28" i="6"/>
  <c r="AJ24" i="6" s="1"/>
  <c r="AJ21" i="6"/>
  <c r="AJ19" i="6"/>
  <c r="AI28" i="6"/>
  <c r="AI24" i="6" s="1"/>
  <c r="AI21" i="6"/>
  <c r="AI19" i="6"/>
  <c r="AH28" i="6"/>
  <c r="AH24" i="6" s="1"/>
  <c r="AH21" i="6"/>
  <c r="AH19" i="6"/>
  <c r="AG28" i="6"/>
  <c r="AG24" i="6" s="1"/>
  <c r="AG21" i="6"/>
  <c r="AG19" i="6"/>
  <c r="AF28" i="6"/>
  <c r="AF24" i="6" s="1"/>
  <c r="AF21" i="6"/>
  <c r="AF19" i="6"/>
  <c r="AE28" i="6"/>
  <c r="AE24" i="6" s="1"/>
  <c r="AE21" i="6"/>
  <c r="AE19" i="6"/>
  <c r="AD28" i="6"/>
  <c r="AD24" i="6" s="1"/>
  <c r="AD21" i="6"/>
  <c r="AD19" i="6"/>
  <c r="AA25" i="6"/>
  <c r="Z25" i="6"/>
  <c r="Y25" i="6"/>
  <c r="X25" i="6"/>
  <c r="V25" i="6"/>
  <c r="T25" i="6"/>
  <c r="S25" i="6"/>
  <c r="R25" i="6"/>
  <c r="Q25" i="6"/>
  <c r="P25" i="6"/>
  <c r="O25" i="6"/>
  <c r="N25" i="6"/>
  <c r="L25" i="6"/>
  <c r="K25" i="6"/>
  <c r="J25" i="6"/>
  <c r="I25" i="6"/>
  <c r="F25" i="6"/>
  <c r="AJ26" i="6" l="1"/>
  <c r="AJ23" i="6"/>
  <c r="AJ22" i="6" s="1"/>
  <c r="AI26" i="6"/>
  <c r="AI23" i="6"/>
  <c r="AI22" i="6" s="1"/>
  <c r="AH26" i="6"/>
  <c r="AH23" i="6"/>
  <c r="AH22" i="6" s="1"/>
  <c r="AG26" i="6"/>
  <c r="AG23" i="6"/>
  <c r="AG22" i="6" s="1"/>
  <c r="AF26" i="6"/>
  <c r="AF23" i="6"/>
  <c r="AF22" i="6" s="1"/>
  <c r="AE26" i="6"/>
  <c r="AE23" i="6"/>
  <c r="AE22" i="6" s="1"/>
  <c r="AD26" i="6"/>
  <c r="AD23" i="6"/>
  <c r="AD20" i="6" s="1"/>
  <c r="AC28" i="6"/>
  <c r="AC24" i="6" s="1"/>
  <c r="AB28" i="6"/>
  <c r="AB24" i="6" s="1"/>
  <c r="AA28" i="6"/>
  <c r="AA24" i="6" s="1"/>
  <c r="Z28" i="6"/>
  <c r="Z24" i="6" s="1"/>
  <c r="AC21" i="6"/>
  <c r="AB21" i="6"/>
  <c r="AA21" i="6"/>
  <c r="Z21" i="6"/>
  <c r="AC19" i="6"/>
  <c r="AB19" i="6"/>
  <c r="AA19" i="6"/>
  <c r="Z19" i="6"/>
  <c r="Y28" i="6"/>
  <c r="Y24" i="6" s="1"/>
  <c r="X28" i="6"/>
  <c r="X24" i="6" s="1"/>
  <c r="Y21" i="6"/>
  <c r="X21" i="6"/>
  <c r="Y19" i="6"/>
  <c r="X19" i="6"/>
  <c r="AD29" i="6" l="1"/>
  <c r="R14" i="1" s="1"/>
  <c r="AH20" i="6"/>
  <c r="AH29" i="6" s="1"/>
  <c r="R18" i="1" s="1"/>
  <c r="AG20" i="6"/>
  <c r="AG29" i="6" s="1"/>
  <c r="R17" i="1" s="1"/>
  <c r="AJ20" i="6"/>
  <c r="AJ29" i="6" s="1"/>
  <c r="R20" i="1" s="1"/>
  <c r="AF20" i="6"/>
  <c r="AF29" i="6" s="1"/>
  <c r="R16" i="1" s="1"/>
  <c r="AE20" i="6"/>
  <c r="AE29" i="6" s="1"/>
  <c r="R15" i="1" s="1"/>
  <c r="AI20" i="6"/>
  <c r="AI29" i="6" s="1"/>
  <c r="AD22" i="6"/>
  <c r="Z26" i="6"/>
  <c r="AC26" i="6"/>
  <c r="AA26" i="6"/>
  <c r="AB26" i="6"/>
  <c r="X26" i="6"/>
  <c r="Z23" i="6"/>
  <c r="Z20" i="6" s="1"/>
  <c r="AC23" i="6"/>
  <c r="AC22" i="6" s="1"/>
  <c r="AA23" i="6"/>
  <c r="AA22" i="6" s="1"/>
  <c r="AB23" i="6"/>
  <c r="AB22" i="6" s="1"/>
  <c r="Y26" i="6"/>
  <c r="X23" i="6"/>
  <c r="X22" i="6" s="1"/>
  <c r="Y23" i="6"/>
  <c r="Y22" i="6" s="1"/>
  <c r="D25" i="5"/>
  <c r="Z29" i="6" l="1"/>
  <c r="Q14" i="1" s="1"/>
  <c r="R19" i="1"/>
  <c r="R22" i="1" s="1"/>
  <c r="X20" i="6"/>
  <c r="X29" i="6" s="1"/>
  <c r="P14" i="1" s="1"/>
  <c r="Z22" i="6"/>
  <c r="AB20" i="6"/>
  <c r="AC20" i="6"/>
  <c r="AA20" i="6"/>
  <c r="AA29" i="6" s="1"/>
  <c r="Q15" i="1" s="1"/>
  <c r="Y20" i="6"/>
  <c r="Y29" i="6" s="1"/>
  <c r="P15" i="1" s="1"/>
  <c r="W28" i="6"/>
  <c r="V28" i="6"/>
  <c r="U28" i="6"/>
  <c r="T28" i="6"/>
  <c r="S28" i="6"/>
  <c r="R28" i="6"/>
  <c r="Q28" i="6"/>
  <c r="P28" i="6"/>
  <c r="O28" i="6"/>
  <c r="N28" i="6"/>
  <c r="L28" i="6"/>
  <c r="K28" i="6"/>
  <c r="J28" i="6"/>
  <c r="I28" i="6"/>
  <c r="H28" i="6"/>
  <c r="G28" i="6"/>
  <c r="F28" i="6"/>
  <c r="AB29" i="6" l="1"/>
  <c r="Q16" i="1" s="1"/>
  <c r="AC29" i="6"/>
  <c r="Q17" i="1" s="1"/>
  <c r="P22" i="1"/>
  <c r="W24" i="6"/>
  <c r="V24" i="6"/>
  <c r="U24" i="6"/>
  <c r="W21" i="6"/>
  <c r="V21" i="6"/>
  <c r="U21" i="6"/>
  <c r="W19" i="6"/>
  <c r="V19" i="6"/>
  <c r="U19" i="6"/>
  <c r="H24" i="6"/>
  <c r="H21" i="6"/>
  <c r="H19" i="6"/>
  <c r="Q22" i="1" l="1"/>
  <c r="W23" i="6"/>
  <c r="W20" i="6" s="1"/>
  <c r="W26" i="6"/>
  <c r="U26" i="6"/>
  <c r="U29" i="6" s="1"/>
  <c r="V26" i="6"/>
  <c r="U23" i="6"/>
  <c r="U20" i="6" s="1"/>
  <c r="V23" i="6"/>
  <c r="V20" i="6" s="1"/>
  <c r="H26" i="6"/>
  <c r="H23" i="6"/>
  <c r="H22" i="6" s="1"/>
  <c r="W29" i="6" l="1"/>
  <c r="O15" i="1" s="1"/>
  <c r="V29" i="6"/>
  <c r="O14" i="1" s="1"/>
  <c r="N15" i="1"/>
  <c r="V22" i="6"/>
  <c r="W22" i="6"/>
  <c r="H20" i="6"/>
  <c r="U22" i="6"/>
  <c r="H29" i="6" l="1"/>
  <c r="J15" i="1" s="1"/>
  <c r="T21" i="6"/>
  <c r="T19" i="6"/>
  <c r="S21" i="6"/>
  <c r="S19" i="6"/>
  <c r="R21" i="6"/>
  <c r="R19" i="6"/>
  <c r="Q21" i="6"/>
  <c r="Q19" i="6"/>
  <c r="P21" i="6"/>
  <c r="P19" i="6"/>
  <c r="O21" i="6"/>
  <c r="O19" i="6"/>
  <c r="N21" i="6"/>
  <c r="N19" i="6"/>
  <c r="L21" i="6"/>
  <c r="L19" i="6"/>
  <c r="K21" i="6"/>
  <c r="K19" i="6"/>
  <c r="J21" i="6"/>
  <c r="J19" i="6"/>
  <c r="I21" i="6"/>
  <c r="I19" i="6"/>
  <c r="G21" i="6"/>
  <c r="G19" i="6"/>
  <c r="F21" i="6"/>
  <c r="F19" i="6"/>
  <c r="G24" i="6" l="1"/>
  <c r="F24" i="6"/>
  <c r="L24" i="6"/>
  <c r="R24" i="6"/>
  <c r="R26" i="6" l="1"/>
  <c r="L26" i="6"/>
  <c r="L23" i="6"/>
  <c r="L22" i="6" s="1"/>
  <c r="R23" i="6"/>
  <c r="R22" i="6" s="1"/>
  <c r="N24" i="6"/>
  <c r="L20" i="6" l="1"/>
  <c r="L29" i="6" s="1"/>
  <c r="L14" i="1" s="1"/>
  <c r="L22" i="1" s="1"/>
  <c r="R20" i="6"/>
  <c r="N23" i="6"/>
  <c r="N22" i="6" s="1"/>
  <c r="N26" i="6"/>
  <c r="S24" i="6"/>
  <c r="Q24" i="6"/>
  <c r="K24" i="6"/>
  <c r="J24" i="6"/>
  <c r="I24" i="6"/>
  <c r="S26" i="6" l="1"/>
  <c r="Q26" i="6"/>
  <c r="R29" i="6"/>
  <c r="M18" i="1" s="1"/>
  <c r="J26" i="6"/>
  <c r="N20" i="6"/>
  <c r="N29" i="6" s="1"/>
  <c r="M14" i="1" s="1"/>
  <c r="I23" i="6"/>
  <c r="I20" i="6" s="1"/>
  <c r="K23" i="6"/>
  <c r="K20" i="6" s="1"/>
  <c r="I26" i="6"/>
  <c r="K26" i="6"/>
  <c r="S23" i="6"/>
  <c r="S22" i="6" s="1"/>
  <c r="Q23" i="6"/>
  <c r="Q22" i="6" s="1"/>
  <c r="J23" i="6"/>
  <c r="J22" i="6" s="1"/>
  <c r="I29" i="6" l="1"/>
  <c r="J16" i="1" s="1"/>
  <c r="K29" i="6"/>
  <c r="K15" i="1" s="1"/>
  <c r="K22" i="6"/>
  <c r="I22" i="6"/>
  <c r="J20" i="6"/>
  <c r="J29" i="6" s="1"/>
  <c r="K14" i="1" s="1"/>
  <c r="K22" i="1" s="1"/>
  <c r="Q20" i="6"/>
  <c r="Q29" i="6" s="1"/>
  <c r="M17" i="1" s="1"/>
  <c r="S20" i="6"/>
  <c r="O22" i="1" l="1"/>
  <c r="S29" i="6"/>
  <c r="M19" i="1" s="1"/>
  <c r="T24" i="6"/>
  <c r="O24" i="6"/>
  <c r="P24" i="6"/>
  <c r="P23" i="6" l="1"/>
  <c r="P22" i="6" s="1"/>
  <c r="G23" i="6"/>
  <c r="G22" i="6" s="1"/>
  <c r="T23" i="6"/>
  <c r="T20" i="6" s="1"/>
  <c r="G26" i="6"/>
  <c r="O23" i="6"/>
  <c r="O22" i="6" s="1"/>
  <c r="T26" i="6"/>
  <c r="P26" i="6"/>
  <c r="O26" i="6"/>
  <c r="T29" i="6" l="1"/>
  <c r="N14" i="1" s="1"/>
  <c r="N22" i="1" s="1"/>
  <c r="G20" i="6"/>
  <c r="T22" i="6"/>
  <c r="P20" i="6"/>
  <c r="P29" i="6" s="1"/>
  <c r="M16" i="1" s="1"/>
  <c r="O20" i="6"/>
  <c r="O29" i="6" s="1"/>
  <c r="M15" i="1" s="1"/>
  <c r="G29" i="6" l="1"/>
  <c r="J14" i="1" s="1"/>
  <c r="J22" i="1" s="1"/>
  <c r="M22" i="1"/>
  <c r="F26" i="6"/>
  <c r="F23" i="6"/>
  <c r="F22" i="6" s="1"/>
  <c r="F20" i="6" l="1"/>
  <c r="F29" i="6" s="1"/>
  <c r="I14" i="1" s="1"/>
  <c r="I22" i="1" s="1"/>
</calcChain>
</file>

<file path=xl/sharedStrings.xml><?xml version="1.0" encoding="utf-8"?>
<sst xmlns="http://schemas.openxmlformats.org/spreadsheetml/2006/main" count="323" uniqueCount="225">
  <si>
    <t>Audit Toolkit</t>
  </si>
  <si>
    <t>info@ncepod.org.uk</t>
  </si>
  <si>
    <t>For information on the recommendation to which each question assesses please click on the         button</t>
  </si>
  <si>
    <t>Instructions for completion</t>
  </si>
  <si>
    <t>Amending the tool to include more or less patients</t>
  </si>
  <si>
    <t>This tool has been set up to be completed on 10 patients.</t>
  </si>
  <si>
    <r>
      <t xml:space="preserve">If the audit is undertaken on more than 10 patients, please add in additional rows by copying row 9 </t>
    </r>
    <r>
      <rPr>
        <b/>
        <sz val="11"/>
        <color theme="1"/>
        <rFont val="Calibri"/>
        <family val="2"/>
        <scheme val="minor"/>
      </rPr>
      <t>(before populated with patient data)</t>
    </r>
    <r>
      <rPr>
        <sz val="11"/>
        <color theme="1"/>
        <rFont val="Calibri"/>
        <family val="2"/>
        <scheme val="minor"/>
      </rPr>
      <t>, and inserting the copied cells above row 10.</t>
    </r>
  </si>
  <si>
    <t>Following these steps will ensure the formulas work correctly.</t>
  </si>
  <si>
    <r>
      <t xml:space="preserve">For date fields please insert using the </t>
    </r>
    <r>
      <rPr>
        <b/>
        <sz val="11"/>
        <color theme="1"/>
        <rFont val="Calibri"/>
        <family val="2"/>
        <scheme val="minor"/>
      </rPr>
      <t>dd/mm/yyyy</t>
    </r>
    <r>
      <rPr>
        <sz val="11"/>
        <color theme="1"/>
        <rFont val="Calibri"/>
        <family val="2"/>
        <scheme val="minor"/>
      </rPr>
      <t xml:space="preserve"> format; please insert times using the 24 hour clock (</t>
    </r>
    <r>
      <rPr>
        <b/>
        <sz val="11"/>
        <color theme="1"/>
        <rFont val="Calibri"/>
        <family val="2"/>
        <scheme val="minor"/>
      </rPr>
      <t>hh:mm</t>
    </r>
    <r>
      <rPr>
        <sz val="11"/>
        <color theme="1"/>
        <rFont val="Calibri"/>
        <family val="2"/>
        <scheme val="minor"/>
      </rPr>
      <t>)</t>
    </r>
  </si>
  <si>
    <t>RECOMMENDATIONS</t>
  </si>
  <si>
    <t>Answer3</t>
  </si>
  <si>
    <t>Male</t>
  </si>
  <si>
    <t>Yes</t>
  </si>
  <si>
    <t>Female</t>
  </si>
  <si>
    <t>No</t>
  </si>
  <si>
    <t>Patient 1</t>
  </si>
  <si>
    <t>Patient 2</t>
  </si>
  <si>
    <t>Patient 3</t>
  </si>
  <si>
    <t>Patient 4</t>
  </si>
  <si>
    <t>Patient 5</t>
  </si>
  <si>
    <t>Patient 6</t>
  </si>
  <si>
    <t>Patient 7</t>
  </si>
  <si>
    <t>Patient 8</t>
  </si>
  <si>
    <t>Patient 9</t>
  </si>
  <si>
    <t>Yes n</t>
  </si>
  <si>
    <t>Yes %</t>
  </si>
  <si>
    <t>No n</t>
  </si>
  <si>
    <t>No %</t>
  </si>
  <si>
    <t>Sub total</t>
  </si>
  <si>
    <t>Patient details</t>
  </si>
  <si>
    <t>Gender</t>
  </si>
  <si>
    <t>Time of admission</t>
  </si>
  <si>
    <t>Date of admission</t>
  </si>
  <si>
    <t>dd/mm/yyyy</t>
  </si>
  <si>
    <t>Answer1_gender</t>
  </si>
  <si>
    <t>Answer2</t>
  </si>
  <si>
    <t>Not applicable</t>
  </si>
  <si>
    <t>Answer4</t>
  </si>
  <si>
    <t>Answer6</t>
  </si>
  <si>
    <t>Answer7</t>
  </si>
  <si>
    <t>Answer8</t>
  </si>
  <si>
    <t>Number of cases included in audit</t>
  </si>
  <si>
    <t>Question number</t>
  </si>
  <si>
    <t>Recommendation - Sub criteria questions (score)</t>
  </si>
  <si>
    <t>RAG system (NCEPOD recommends these are set at the following limits, however these can be adapted by your Trust where appropriate by amending the thresholds as required)</t>
  </si>
  <si>
    <t>%</t>
  </si>
  <si>
    <t>Green</t>
  </si>
  <si>
    <t>Amber</t>
  </si>
  <si>
    <t>Average % of recommendation</t>
  </si>
  <si>
    <t>Recommendation - Sub criteria question number (reference only)</t>
  </si>
  <si>
    <t>Red</t>
  </si>
  <si>
    <t>50-99</t>
  </si>
  <si>
    <t>0-49</t>
  </si>
  <si>
    <t>If the audit is undertaken on less than 10 patients, please delete the extra rows.</t>
  </si>
  <si>
    <t>For information on the recommendation to which each question assesses please click on the         button. This will take you to the Recommendations worksheet. Please click on the Audit tool tab to return to the main audit tool section.</t>
  </si>
  <si>
    <t xml:space="preserve">Where a question answer is highlighted in red, this indicates this is an area of care where the recommendation (or the question assessing a recommendation) is not being met. The more answers that are highlighted in red, the more likely it is a recommendation is not being met. </t>
  </si>
  <si>
    <t>Recommendation 1</t>
  </si>
  <si>
    <r>
      <t xml:space="preserve">Before you begin, in order to fill this tool in properly </t>
    </r>
    <r>
      <rPr>
        <b/>
        <sz val="11"/>
        <color theme="1"/>
        <rFont val="Calibri"/>
        <family val="2"/>
        <scheme val="minor"/>
      </rPr>
      <t>you may need to enable macros</t>
    </r>
    <r>
      <rPr>
        <sz val="11"/>
        <color theme="1"/>
        <rFont val="Calibri"/>
        <family val="2"/>
        <scheme val="minor"/>
      </rPr>
      <t>. In</t>
    </r>
    <r>
      <rPr>
        <b/>
        <sz val="11"/>
        <color theme="1"/>
        <rFont val="Calibri"/>
        <family val="2"/>
        <scheme val="minor"/>
      </rPr>
      <t xml:space="preserve"> Excel 2013</t>
    </r>
    <r>
      <rPr>
        <sz val="11"/>
        <color theme="1"/>
        <rFont val="Calibri"/>
        <family val="2"/>
        <scheme val="minor"/>
      </rPr>
      <t xml:space="preserve">, please click on the </t>
    </r>
    <r>
      <rPr>
        <b/>
        <sz val="11"/>
        <color theme="1"/>
        <rFont val="Calibri"/>
        <family val="2"/>
        <scheme val="minor"/>
      </rPr>
      <t>Developer</t>
    </r>
    <r>
      <rPr>
        <sz val="11"/>
        <color theme="1"/>
        <rFont val="Calibri"/>
        <family val="2"/>
        <scheme val="minor"/>
      </rPr>
      <t xml:space="preserve"> tab on the top bar, and go to the </t>
    </r>
    <r>
      <rPr>
        <b/>
        <sz val="11"/>
        <color theme="1"/>
        <rFont val="Calibri"/>
        <family val="2"/>
        <scheme val="minor"/>
      </rPr>
      <t>Code</t>
    </r>
    <r>
      <rPr>
        <sz val="11"/>
        <color theme="1"/>
        <rFont val="Calibri"/>
        <family val="2"/>
        <scheme val="minor"/>
      </rPr>
      <t xml:space="preserve"> section (on the left-handside) then to </t>
    </r>
    <r>
      <rPr>
        <b/>
        <sz val="11"/>
        <color theme="1"/>
        <rFont val="Calibri"/>
        <family val="2"/>
        <scheme val="minor"/>
      </rPr>
      <t>Macro Security</t>
    </r>
    <r>
      <rPr>
        <sz val="11"/>
        <color theme="1"/>
        <rFont val="Calibri"/>
        <family val="2"/>
        <scheme val="minor"/>
      </rPr>
      <t xml:space="preserve">.  In older Excel versions,  please click on the </t>
    </r>
    <r>
      <rPr>
        <b/>
        <sz val="11"/>
        <color theme="1"/>
        <rFont val="Calibri"/>
        <family val="2"/>
        <scheme val="minor"/>
      </rPr>
      <t>Options</t>
    </r>
    <r>
      <rPr>
        <sz val="11"/>
        <color theme="1"/>
        <rFont val="Calibri"/>
        <family val="2"/>
        <scheme val="minor"/>
      </rPr>
      <t xml:space="preserve"> button in the top left of the top menu bar of the workbook. In the dialogue box which opens click on </t>
    </r>
    <r>
      <rPr>
        <b/>
        <sz val="11"/>
        <color theme="1"/>
        <rFont val="Calibri"/>
        <family val="2"/>
        <scheme val="minor"/>
      </rPr>
      <t>enable macro</t>
    </r>
    <r>
      <rPr>
        <sz val="11"/>
        <color theme="1"/>
        <rFont val="Calibri"/>
        <family val="2"/>
        <scheme val="minor"/>
      </rPr>
      <t xml:space="preserve">s, ok. The spreadsheet should now be functional. </t>
    </r>
  </si>
  <si>
    <t>Number of cases (overall percentage for radar chart in Summary worksheet)</t>
  </si>
  <si>
    <t>Summary data is given in the worksheet "Summary".</t>
  </si>
  <si>
    <r>
      <t xml:space="preserve">Patient 10                                              </t>
    </r>
    <r>
      <rPr>
        <i/>
        <sz val="12"/>
        <color theme="1"/>
        <rFont val="Calibri"/>
        <family val="2"/>
        <scheme val="minor"/>
      </rPr>
      <t>(this tool has been set up for up to 10 patients. If inserting details of more patients, add rows above this row so that the formulae below are not affected)</t>
    </r>
  </si>
  <si>
    <t>yes</t>
  </si>
  <si>
    <t>Recommendation 7</t>
  </si>
  <si>
    <t>Recommendation 9</t>
  </si>
  <si>
    <t>Recommendation 11</t>
  </si>
  <si>
    <t>Age (on day 1 of the hospital admission) - years</t>
  </si>
  <si>
    <t>Answer1</t>
  </si>
  <si>
    <t>Answer5</t>
  </si>
  <si>
    <t xml:space="preserve">Male </t>
  </si>
  <si>
    <t>Answer9</t>
  </si>
  <si>
    <t>Answer10</t>
  </si>
  <si>
    <t>Answer11</t>
  </si>
  <si>
    <t>Established</t>
  </si>
  <si>
    <t>New</t>
  </si>
  <si>
    <t>Not applicable - established diagnosis of AHF</t>
  </si>
  <si>
    <t>N/A - the patient died</t>
  </si>
  <si>
    <t>Not documented</t>
  </si>
  <si>
    <t>N/A - too unstable for rehabilitation or patient died</t>
  </si>
  <si>
    <t>N/A - no escalation decision made</t>
  </si>
  <si>
    <t>N/A - no discharge summary sent</t>
  </si>
  <si>
    <t>THIS SHEET WILL BE HIDDEN</t>
  </si>
  <si>
    <t>Admission details</t>
  </si>
  <si>
    <t>hh:mm (24 hour clock)</t>
  </si>
  <si>
    <t>This toolkit can be used in conjunction with the Recommendation Checklist. This can be found by clicking on the adjacent report image or at:</t>
  </si>
  <si>
    <t>Answer12</t>
  </si>
  <si>
    <t>Answer13</t>
  </si>
  <si>
    <t>N/A - established diagnosis of AHF or no echo done as patient died within 48 hours</t>
  </si>
  <si>
    <t>N/A - new diagnosis of AHF and patient died within 48 hours of admission</t>
  </si>
  <si>
    <t>N/A – no escalation decision made or initially made by a consultant</t>
  </si>
  <si>
    <t>N/A - no review as the patient died within 14 hours</t>
  </si>
  <si>
    <t>Principal recommendation</t>
  </si>
  <si>
    <t>Report recommendation number</t>
  </si>
  <si>
    <t>Recommendation number in report</t>
  </si>
  <si>
    <t>corresponding number in chart</t>
  </si>
  <si>
    <t>number in report</t>
  </si>
  <si>
    <t>No data/Not answered/Not documented/Unknown</t>
  </si>
  <si>
    <t>No data</t>
  </si>
  <si>
    <t>Pulmonary Embolism</t>
  </si>
  <si>
    <t>Please complete as many questions which are applicable to the care of the patient.  This NCEPOD study focused on patients aged 16 years or over with a new diagnosis of pulmonary embolism.</t>
  </si>
  <si>
    <t>https://www.ncepod.org.uk/2019pe.html</t>
  </si>
  <si>
    <t>Know The Score</t>
  </si>
  <si>
    <t>3a</t>
  </si>
  <si>
    <t>3b</t>
  </si>
  <si>
    <t>Recommendation 3</t>
  </si>
  <si>
    <t>Recommendation 4</t>
  </si>
  <si>
    <t>13a</t>
  </si>
  <si>
    <t>12a</t>
  </si>
  <si>
    <t>12b</t>
  </si>
  <si>
    <t>13b</t>
  </si>
  <si>
    <t>Recommendation 5</t>
  </si>
  <si>
    <t>Recommendation 10</t>
  </si>
  <si>
    <t>If the filter was temporary:</t>
  </si>
  <si>
    <t xml:space="preserve">Did the discharge letter include: </t>
  </si>
  <si>
    <t>Recommendation 6</t>
  </si>
  <si>
    <t xml:space="preserve">Recommendation 2 </t>
  </si>
  <si>
    <t>Did this patient have:</t>
  </si>
  <si>
    <r>
      <t xml:space="preserve">Calculate the clinical probability of pulmonary embolism in all patients presenting to hospital with a suspected new diagnosis of pulmonary embolism using a validated score, such as the ‘Wells Score’. Record the score in the clinical notes. This is in line with NICE CG144.
</t>
    </r>
    <r>
      <rPr>
        <i/>
        <sz val="12"/>
        <color theme="1"/>
        <rFont val="Calibri"/>
        <family val="2"/>
        <scheme val="minor"/>
      </rPr>
      <t>(Clinicians, particularly Emergency and Acute Medicine Physicians)</t>
    </r>
  </si>
  <si>
    <r>
      <t xml:space="preserve">Give an interim dose of anticoagulant to patients suspected of having an acute pulmonary embolism (unless contraindicated) when confirmation of the diagnosis is expected to be delayed by more than one hour. The anticoagulant selected, and its dose, should be personalised to the patient. This timing is in line with NICE QS29 2013.
</t>
    </r>
    <r>
      <rPr>
        <i/>
        <sz val="12"/>
        <color theme="1"/>
        <rFont val="Calibri"/>
        <family val="2"/>
        <scheme val="minor"/>
      </rPr>
      <t>(All Clinicians, Quality Improvement Lead)</t>
    </r>
  </si>
  <si>
    <r>
      <t xml:space="preserve">Look for indicators of massive (high-risk) or sub-massive (intermediate-risk) pulmonary embolism, in addition to calculating the severity of acute pulmonary embolism in the form of:
i. Haemodynamic instability (clinical)
ii. Right heart strain (imaging)
iii. Elevated troponin or brain natriuretic peptide (biochemical)
Escalate promptly based on local guidance and document in the case notes.
</t>
    </r>
    <r>
      <rPr>
        <i/>
        <sz val="12"/>
        <color rgb="FF0A0A0A"/>
        <rFont val="Calibri"/>
        <family val="2"/>
        <scheme val="minor"/>
      </rPr>
      <t>(All Clinicians)</t>
    </r>
  </si>
  <si>
    <r>
      <t xml:space="preserve">Document the severity of acute pulmonary embolism immediately after the confirmation of diagnosis. Severity should be assessed using a validated standardised tool, such as ‘PESI’ or ‘sPESI’. This score should then be considered when deciding on the level of inpatient or ambulatory care.
</t>
    </r>
    <r>
      <rPr>
        <i/>
        <sz val="12"/>
        <color rgb="FF0A0A0A"/>
        <rFont val="Calibri"/>
        <family val="2"/>
        <scheme val="minor"/>
      </rPr>
      <t>(All Clinicians)</t>
    </r>
  </si>
  <si>
    <r>
      <t xml:space="preserve">Assess patients suspected of having an acute pulmonary embolism for their suitability for ambulatory care and document the rationale for selecting or excluding it in the clinical notes.
</t>
    </r>
    <r>
      <rPr>
        <i/>
        <sz val="12"/>
        <color rgb="FF0A0A0A"/>
        <rFont val="Calibri"/>
        <family val="2"/>
        <scheme val="minor"/>
      </rPr>
      <t>(All Clinicians)</t>
    </r>
  </si>
  <si>
    <r>
      <t xml:space="preserve">Provide every patient with an acute pulmonary embolism with a follow-up plan, patient information leaflet and, at discharge, a discharge letter which should include:
i. The likely cause of the pulmonary embolism
ii. Whether it was provoked or unprovoked
iii. Details of follow-up appointment(s)
iv. Any further investigations required
v. Details of anticoagulant prescribed and its duration, in line with NICE CG144
</t>
    </r>
    <r>
      <rPr>
        <i/>
        <sz val="12"/>
        <color rgb="FF0A0A0A"/>
        <rFont val="Calibri"/>
        <family val="2"/>
        <scheme val="minor"/>
      </rPr>
      <t>(All Clinicians, Service Users, General Practitioners)</t>
    </r>
  </si>
  <si>
    <r>
      <t xml:space="preserve">Develop and document a monitoring and treatment escalation plan for, and with, all patients diagnosed with acute pulmonary embolism. Any reason for not doing so should also be documented in the case notes.
</t>
    </r>
    <r>
      <rPr>
        <i/>
        <sz val="12"/>
        <color theme="1"/>
        <rFont val="Calibri"/>
        <family val="2"/>
        <scheme val="minor"/>
      </rPr>
      <t>(All Clinicians, Clinical Directors)</t>
    </r>
  </si>
  <si>
    <r>
      <t xml:space="preserve">Document whether the inferior vena cava (IVC) filter inserted into a patient with pulmonary embolism is intended to be permanent or temporary. Temporary filters should have a retrieval date booked at the time of insertion and have a fail-safe tracking system to ensure the filter is removed, unless this becomes clinically inappropriate. This is in line with MHRA 2013 guidance.
</t>
    </r>
    <r>
      <rPr>
        <i/>
        <sz val="11"/>
        <color theme="1"/>
        <rFont val="Calibri"/>
        <family val="2"/>
        <scheme val="minor"/>
      </rPr>
      <t>(Interventional Radiologists)</t>
    </r>
  </si>
  <si>
    <t>Description</t>
  </si>
  <si>
    <r>
      <t xml:space="preserve">Standardise CT pulmonary angiogram reporting. The proforma should include the presence or absence of right ventricular strain. The completion of these proformas should be audited locally to monitor compliance and drive quality improvement. (At a national level, the Royal College of Radiologists with input from other clinical specialist societies such as the British Thoracic Society).
</t>
    </r>
    <r>
      <rPr>
        <i/>
        <sz val="12"/>
        <color rgb="FF0A0A0A"/>
        <rFont val="Calibri"/>
        <family val="2"/>
        <scheme val="minor"/>
      </rPr>
      <t>(Clinical Lead for Radiology and Quality Improvement Lead</t>
    </r>
  </si>
  <si>
    <t>N/A - new diagnosis of PE was an incidental finding on imaging</t>
  </si>
  <si>
    <t>N/A – contraindicated; not suspected of having an acute PE/PE incidentally diagnosed on imaging for another reason</t>
  </si>
  <si>
    <t>N/A - contraindicated; not suspected of having an acute PE</t>
  </si>
  <si>
    <t>Was the anticoagulant selected, and its dose, personalised to the patient?</t>
  </si>
  <si>
    <t>N/A - no CT performed</t>
  </si>
  <si>
    <t>Was the CT pulmonary angiogram reported using a  proforma or other standardised reporting system?</t>
  </si>
  <si>
    <t>N/A - no CTPA</t>
  </si>
  <si>
    <t>Did the CTPA report record right ventricular strain as present, absent or indeterminate?</t>
  </si>
  <si>
    <t>Was the presence or absence of indicators massive (high-risk) or sub-massive (intermediate-risk) PE looked at for this patient?</t>
  </si>
  <si>
    <t>Haemodynamic instability (clinical)?</t>
  </si>
  <si>
    <t>N/A - not indicated (already had this on CT or normal RV on CT and low severity score)</t>
  </si>
  <si>
    <t>Right heart assessment with point of care ultrasonography (POCUS)/echocardiography?</t>
  </si>
  <si>
    <t>N/A – not high or intermediate risk; no guidance</t>
  </si>
  <si>
    <t>N/A – not high or intermediate risk</t>
  </si>
  <si>
    <t>N/A - no ambulatory care pathway</t>
  </si>
  <si>
    <r>
      <rPr>
        <sz val="11"/>
        <color rgb="FF151515"/>
        <rFont val="Calibri"/>
        <family val="2"/>
        <scheme val="minor"/>
      </rPr>
      <t>Was this patient assessed for their suitability for ambulatory care?</t>
    </r>
    <r>
      <rPr>
        <sz val="11"/>
        <color rgb="FFFF0000"/>
        <rFont val="Calibri"/>
        <family val="2"/>
        <scheme val="minor"/>
      </rPr>
      <t xml:space="preserve">
</t>
    </r>
  </si>
  <si>
    <t>N/A – patient died before getting to this stage; DNACPR in place</t>
  </si>
  <si>
    <t>N/A – treatment was escalated</t>
  </si>
  <si>
    <t>Answer14</t>
  </si>
  <si>
    <t>N/A - already had an IVC filter</t>
  </si>
  <si>
    <t>Was a retrieval date booked at the time of insertion?</t>
  </si>
  <si>
    <t>Answer16</t>
  </si>
  <si>
    <t>N/A - decision made to convert to permanent filter/lost to follow-up/patient refused removal/removal planned but not yet performed</t>
  </si>
  <si>
    <t>Was the filter removed?</t>
  </si>
  <si>
    <t>N/A – patient died in hospital</t>
  </si>
  <si>
    <t>Answer17</t>
  </si>
  <si>
    <t>A follow-up plan?</t>
  </si>
  <si>
    <t>A patient information leaflet at discharge?</t>
  </si>
  <si>
    <t>The likely cause of the PE?</t>
  </si>
  <si>
    <t>Whether it was provoked or unprovoked?</t>
  </si>
  <si>
    <t>Details of follow-up appointment(s)?</t>
  </si>
  <si>
    <t>Details of anticoagulant prescribed and its duration?</t>
  </si>
  <si>
    <r>
      <t xml:space="preserve">Ensure there is a robust system in place to alert the clinician who requested a CTPA or V/Q scan or V/Q SPECT scan of any amendments or updates to the report. This in line with the Royal College of Radiologist’s communication standards for radiology reports 2016.
</t>
    </r>
    <r>
      <rPr>
        <i/>
        <sz val="12"/>
        <color theme="1"/>
        <rFont val="Calibri"/>
        <family val="2"/>
        <scheme val="minor"/>
      </rPr>
      <t>(Clinical Lead for Radiology)</t>
    </r>
  </si>
  <si>
    <t>Was the rationale for selecting or excluding ambulatory care documented in the case notes/EPR?</t>
  </si>
  <si>
    <r>
      <t xml:space="preserve">If </t>
    </r>
    <r>
      <rPr>
        <b/>
        <sz val="12"/>
        <color rgb="FFC00000"/>
        <rFont val="Calibri"/>
        <family val="2"/>
        <scheme val="minor"/>
      </rPr>
      <t>YES</t>
    </r>
    <r>
      <rPr>
        <sz val="12"/>
        <color theme="1"/>
        <rFont val="Calibri"/>
        <family val="2"/>
        <scheme val="minor"/>
      </rPr>
      <t>, was the intention of the filter documented as ‘permanent’ or ‘temporary’?</t>
    </r>
  </si>
  <si>
    <t>Elevated troponin or brain natriuretic peptide (biochemical)</t>
  </si>
  <si>
    <r>
      <t xml:space="preserve">If there was </t>
    </r>
    <r>
      <rPr>
        <b/>
        <sz val="12"/>
        <color rgb="FFC00000"/>
        <rFont val="Calibri"/>
        <family val="2"/>
        <scheme val="minor"/>
      </rPr>
      <t>NO</t>
    </r>
    <r>
      <rPr>
        <sz val="12"/>
        <rFont val="Calibri"/>
        <family val="2"/>
        <scheme val="minor"/>
      </rPr>
      <t xml:space="preserve"> treatment escalation, was the reason for not doing so documented in the case notes/EPR?</t>
    </r>
  </si>
  <si>
    <r>
      <t xml:space="preserve">If </t>
    </r>
    <r>
      <rPr>
        <b/>
        <sz val="12"/>
        <color rgb="FFC00000"/>
        <rFont val="Calibri"/>
        <family val="2"/>
        <scheme val="minor"/>
      </rPr>
      <t>YES</t>
    </r>
    <r>
      <rPr>
        <sz val="12"/>
        <color rgb="FFC00000"/>
        <rFont val="Calibri"/>
        <family val="2"/>
        <scheme val="minor"/>
      </rPr>
      <t>,</t>
    </r>
    <r>
      <rPr>
        <sz val="12"/>
        <color theme="1"/>
        <rFont val="Calibri"/>
        <family val="2"/>
        <scheme val="minor"/>
      </rPr>
      <t xml:space="preserve"> did it include:</t>
    </r>
  </si>
  <si>
    <t>Was an inferior vena cava (IVC) filter inserted into the patient?</t>
  </si>
  <si>
    <t>NCEPOD does not ask for any of this data back; it is for each Trust/Health Board to make a judgement as to whether they are meeting recommendations.</t>
  </si>
  <si>
    <r>
      <t xml:space="preserve">This data collection tool is made up of questions which can be used to assess how well your Trust is meeting recommendations made in </t>
    </r>
    <r>
      <rPr>
        <i/>
        <sz val="11"/>
        <color theme="1"/>
        <rFont val="Calibri"/>
        <family val="2"/>
        <scheme val="minor"/>
      </rPr>
      <t>"Know the Score"</t>
    </r>
  </si>
  <si>
    <r>
      <t xml:space="preserve">Thank you for downloading the toolkit for </t>
    </r>
    <r>
      <rPr>
        <i/>
        <sz val="11"/>
        <color theme="1"/>
        <rFont val="Calibri"/>
        <family val="2"/>
        <scheme val="minor"/>
      </rPr>
      <t xml:space="preserve">'Know the Score'. </t>
    </r>
    <r>
      <rPr>
        <sz val="11"/>
        <color theme="1"/>
        <rFont val="Calibri"/>
        <family val="2"/>
        <scheme val="minor"/>
      </rPr>
      <t>We hope you find this useful and if you have any feedback please contact us at info@ncepod.org.uk Please could you advise your local audit department if you plan to undertake this audit.  It is important that they are made aware of it for the benefit of demonstrating Trust/Health Board activity and also so that they are in a position to support you and endorse the activity for your benefit.</t>
    </r>
  </si>
  <si>
    <t>17a</t>
  </si>
  <si>
    <t>17b</t>
  </si>
  <si>
    <t>18a</t>
  </si>
  <si>
    <t>18b</t>
  </si>
  <si>
    <t>19a</t>
  </si>
  <si>
    <t>19b</t>
  </si>
  <si>
    <t>20a</t>
  </si>
  <si>
    <t>20b</t>
  </si>
  <si>
    <t>Was a monitoring and treatment escalation plan documented in the case notes/EPR?</t>
  </si>
  <si>
    <t>Not all the report recommendations have been listed here as some are not suitable for an audit tool.  A full list can be found in the report here https://www.ncepod.org.uk/2019pe.html</t>
  </si>
  <si>
    <t>Answer18</t>
  </si>
  <si>
    <t>N/A – patient died in hospital and/or further investigations not required</t>
  </si>
  <si>
    <t>Any further investigations were required?</t>
  </si>
  <si>
    <t>Was there an amendment or update to the CTPA or V/Q scan or V/Q SPECT scan report? (your answer will not affect scoring in this tool)</t>
  </si>
  <si>
    <t>Answer19</t>
  </si>
  <si>
    <t>N/A – no amendments/updates</t>
  </si>
  <si>
    <t>Was the 'Wells' score' or other validated PE probability score recorded in the case notes/electronic patient record (EPR)?</t>
  </si>
  <si>
    <t>11a</t>
  </si>
  <si>
    <t>11bi</t>
  </si>
  <si>
    <t>11bii</t>
  </si>
  <si>
    <t>11biii</t>
  </si>
  <si>
    <t>16a</t>
  </si>
  <si>
    <t>16b</t>
  </si>
  <si>
    <t>20c</t>
  </si>
  <si>
    <t>20d</t>
  </si>
  <si>
    <t>20e</t>
  </si>
  <si>
    <r>
      <rPr>
        <b/>
        <sz val="12"/>
        <color rgb="FFFF0000"/>
        <rFont val="Calibri"/>
        <family val="2"/>
        <scheme val="minor"/>
      </rPr>
      <t>If YES</t>
    </r>
    <r>
      <rPr>
        <sz val="12"/>
        <color theme="1"/>
        <rFont val="Calibri"/>
        <family val="2"/>
        <scheme val="minor"/>
      </rPr>
      <t>, was this communicated to the clinical team?</t>
    </r>
  </si>
  <si>
    <r>
      <rPr>
        <b/>
        <sz val="12"/>
        <color rgb="FFFF0000"/>
        <rFont val="Calibri"/>
        <family val="2"/>
        <scheme val="minor"/>
      </rPr>
      <t xml:space="preserve">If YES, </t>
    </r>
    <r>
      <rPr>
        <sz val="12"/>
        <rFont val="Calibri"/>
        <family val="2"/>
        <scheme val="minor"/>
      </rPr>
      <t>was this then documented in the case notes/EPR</t>
    </r>
  </si>
  <si>
    <r>
      <rPr>
        <sz val="12"/>
        <color theme="1"/>
        <rFont val="Calibri"/>
        <family val="2"/>
        <scheme val="minor"/>
      </rPr>
      <t xml:space="preserve">If high or intermediate risk, </t>
    </r>
    <r>
      <rPr>
        <sz val="12"/>
        <rFont val="Calibri"/>
        <family val="2"/>
        <scheme val="minor"/>
      </rPr>
      <t xml:space="preserve">was this case escalated </t>
    </r>
    <r>
      <rPr>
        <sz val="12"/>
        <color theme="1"/>
        <rFont val="Calibri"/>
        <family val="2"/>
        <scheme val="minor"/>
      </rPr>
      <t>promptly</t>
    </r>
    <r>
      <rPr>
        <sz val="12"/>
        <rFont val="Calibri"/>
        <family val="2"/>
        <scheme val="minor"/>
      </rPr>
      <t xml:space="preserve"> based on local guidance?</t>
    </r>
  </si>
  <si>
    <t>Other</t>
  </si>
  <si>
    <t>N/A - no IVC filter inserted OR permanent IVC filter</t>
  </si>
  <si>
    <t>Answer15b</t>
  </si>
  <si>
    <t>Answer15a</t>
  </si>
  <si>
    <t xml:space="preserve">Was diagnosis of PE delayed by more than one hour? </t>
  </si>
  <si>
    <r>
      <rPr>
        <b/>
        <sz val="11"/>
        <color rgb="FFFF0000"/>
        <rFont val="Calibri"/>
        <family val="2"/>
        <scheme val="minor"/>
      </rPr>
      <t>If YES</t>
    </r>
    <r>
      <rPr>
        <sz val="11"/>
        <rFont val="Calibri"/>
        <family val="2"/>
        <scheme val="minor"/>
      </rPr>
      <t>, was an interim dose of anticoagulant given (unless contraindicated) when confirmation of the diagnosis was expected to be delayed by more than one hour?</t>
    </r>
  </si>
  <si>
    <t>10a</t>
  </si>
  <si>
    <t>10b</t>
  </si>
  <si>
    <t xml:space="preserve">Was the severity of acute PE documented immediately after the confirmation of diagnosis?
</t>
  </si>
  <si>
    <t>Was the severity of acute PE assessed using a validated standardised tool such as ‘PESI’ or ‘sPESI’?</t>
  </si>
  <si>
    <t>Clinical feature</t>
  </si>
  <si>
    <t xml:space="preserve"> Points</t>
  </si>
  <si>
    <t>Clinical probability simplified score</t>
  </si>
  <si>
    <t>Active cancer (treatment ongoing, within 6 months, or palliative)</t>
  </si>
  <si>
    <t>Paralysis, paresis or recent plaster immobilisation of the lower extremities</t>
  </si>
  <si>
    <t>Recently bedridden for 3 days or more or major surgery within 12 weeks requiring general or regional anaesthesia</t>
  </si>
  <si>
    <t>Localised tenderness along the distribution of the deep venous system</t>
  </si>
  <si>
    <t>Entire leg swollen</t>
  </si>
  <si>
    <t>Calf swelling at least 3 cm larger than asymptomatic side</t>
  </si>
  <si>
    <t>Pitting oedema confined to the symptomatic leg</t>
  </si>
  <si>
    <t>Collateral superficial veins (non-varicose)</t>
  </si>
  <si>
    <t>Previously documented DVT</t>
  </si>
  <si>
    <t>An alternative diagnosis is at least as likely as DVT</t>
  </si>
  <si>
    <t>2 points or more</t>
  </si>
  <si>
    <t>DVT likely</t>
  </si>
  <si>
    <t>1 point or less</t>
  </si>
  <si>
    <t>DVT unlikely</t>
  </si>
  <si>
    <t>Wells'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</si>
</sst>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u/>
      <sz val="11"/>
      <color theme="10"/>
      <name val="Calibri"/>
      <family val="2"/>
    </font>
    <font>
      <b/>
      <sz val="11"/>
      <name val="Calibri"/>
      <family val="2"/>
      <scheme val="minor"/>
    </font>
    <font>
      <b/>
      <sz val="11"/>
      <color theme="5"/>
      <name val="Calibri"/>
      <family val="2"/>
      <scheme val="minor"/>
    </font>
    <font>
      <b/>
      <sz val="11"/>
      <color theme="9"/>
      <name val="Calibri"/>
      <family val="2"/>
      <scheme val="minor"/>
    </font>
    <font>
      <b/>
      <sz val="11"/>
      <color rgb="FFFF0000"/>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
      <b/>
      <sz val="12"/>
      <name val="Calibri"/>
      <family val="2"/>
      <scheme val="minor"/>
    </font>
    <font>
      <sz val="12"/>
      <name val="Calibri"/>
      <family val="2"/>
      <scheme val="minor"/>
    </font>
    <font>
      <i/>
      <sz val="12"/>
      <color theme="1"/>
      <name val="Calibri"/>
      <family val="2"/>
      <scheme val="minor"/>
    </font>
    <font>
      <b/>
      <sz val="12"/>
      <color rgb="FFFF0000"/>
      <name val="Calibri"/>
      <family val="2"/>
      <scheme val="minor"/>
    </font>
    <font>
      <sz val="11"/>
      <name val="Calibri"/>
      <family val="2"/>
      <scheme val="minor"/>
    </font>
    <font>
      <sz val="11"/>
      <color rgb="FF151515"/>
      <name val="Calibri"/>
      <family val="2"/>
      <scheme val="minor"/>
    </font>
    <font>
      <sz val="12"/>
      <color rgb="FF0A0A0A"/>
      <name val="Calibri"/>
      <family val="2"/>
      <scheme val="minor"/>
    </font>
    <font>
      <i/>
      <sz val="12"/>
      <color rgb="FF0A0A0A"/>
      <name val="Calibri"/>
      <family val="2"/>
      <scheme val="minor"/>
    </font>
    <font>
      <b/>
      <sz val="12"/>
      <color rgb="FFC00000"/>
      <name val="Calibri"/>
      <family val="2"/>
      <scheme val="minor"/>
    </font>
    <font>
      <sz val="12"/>
      <color rgb="FFC00000"/>
      <name val="Calibri"/>
      <family val="2"/>
      <scheme val="minor"/>
    </font>
    <font>
      <b/>
      <sz val="11"/>
      <color rgb="FFC00000"/>
      <name val="Calibri"/>
      <family val="2"/>
      <scheme val="minor"/>
    </font>
    <font>
      <sz val="11"/>
      <color rgb="FFC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3499862666707357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auto="1"/>
      </left>
      <right/>
      <top/>
      <bottom/>
      <diagonal/>
    </border>
    <border>
      <left style="thin">
        <color auto="1"/>
      </left>
      <right style="thin">
        <color indexed="64"/>
      </right>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193">
    <xf numFmtId="0" fontId="0" fillId="0" borderId="0" xfId="0"/>
    <xf numFmtId="0" fontId="0" fillId="2" borderId="0" xfId="0" applyFill="1" applyProtection="1">
      <protection locked="0"/>
    </xf>
    <xf numFmtId="0" fontId="0" fillId="2" borderId="0" xfId="0" applyFill="1"/>
    <xf numFmtId="0" fontId="0" fillId="2" borderId="0" xfId="0" applyFill="1" applyAlignment="1" applyProtection="1">
      <protection locked="0"/>
    </xf>
    <xf numFmtId="0" fontId="3" fillId="2" borderId="0" xfId="0" applyFont="1" applyFill="1" applyAlignment="1" applyProtection="1">
      <alignment horizontal="center"/>
      <protection locked="0"/>
    </xf>
    <xf numFmtId="0" fontId="4" fillId="2" borderId="0" xfId="0" applyFont="1" applyFill="1" applyAlignment="1" applyProtection="1">
      <alignment horizontal="center"/>
      <protection locked="0"/>
    </xf>
    <xf numFmtId="0" fontId="6" fillId="2" borderId="0" xfId="1" applyFill="1" applyAlignment="1" applyProtection="1">
      <protection locked="0"/>
    </xf>
    <xf numFmtId="0" fontId="0" fillId="2" borderId="0" xfId="0" applyFill="1" applyAlignment="1" applyProtection="1">
      <alignment wrapText="1"/>
      <protection locked="0"/>
    </xf>
    <xf numFmtId="0" fontId="3" fillId="2" borderId="0" xfId="0" applyFont="1" applyFill="1"/>
    <xf numFmtId="0" fontId="0" fillId="2" borderId="0" xfId="0" applyFill="1" applyAlignment="1">
      <alignment wrapText="1"/>
    </xf>
    <xf numFmtId="0" fontId="2" fillId="2" borderId="0" xfId="0" applyFont="1" applyFill="1" applyProtection="1"/>
    <xf numFmtId="0" fontId="0" fillId="2" borderId="0" xfId="0" applyFill="1" applyProtection="1"/>
    <xf numFmtId="0" fontId="0" fillId="2" borderId="0" xfId="0" applyFill="1" applyAlignment="1" applyProtection="1">
      <alignment wrapText="1"/>
    </xf>
    <xf numFmtId="0" fontId="0" fillId="2" borderId="0" xfId="0" applyFont="1" applyFill="1" applyProtection="1"/>
    <xf numFmtId="0" fontId="2" fillId="2" borderId="0" xfId="0" applyFont="1" applyFill="1"/>
    <xf numFmtId="0" fontId="0" fillId="0" borderId="0" xfId="0" applyFont="1" applyFill="1" applyAlignment="1">
      <alignment horizontal="left" vertical="top" wrapText="1"/>
    </xf>
    <xf numFmtId="0" fontId="0" fillId="0" borderId="0" xfId="0" applyAlignment="1">
      <alignment horizontal="center"/>
    </xf>
    <xf numFmtId="0" fontId="2" fillId="2" borderId="8" xfId="0" applyFont="1" applyFill="1" applyBorder="1" applyAlignment="1">
      <alignment horizontal="center"/>
    </xf>
    <xf numFmtId="0" fontId="0" fillId="3" borderId="1" xfId="0" applyFill="1" applyBorder="1" applyAlignment="1">
      <alignment horizontal="center"/>
    </xf>
    <xf numFmtId="0" fontId="0" fillId="3" borderId="7" xfId="0" applyFill="1" applyBorder="1" applyAlignment="1">
      <alignment horizontal="center"/>
    </xf>
    <xf numFmtId="0" fontId="0" fillId="2" borderId="0" xfId="0" applyFill="1" applyAlignment="1">
      <alignment horizontal="center"/>
    </xf>
    <xf numFmtId="0" fontId="2" fillId="0" borderId="0" xfId="0" applyFont="1" applyFill="1" applyAlignment="1">
      <alignment horizontal="left" vertical="top" wrapText="1"/>
    </xf>
    <xf numFmtId="1" fontId="2" fillId="2" borderId="0" xfId="0" applyNumberFormat="1" applyFont="1" applyFill="1"/>
    <xf numFmtId="0" fontId="9" fillId="2" borderId="1" xfId="0" applyFont="1" applyFill="1" applyBorder="1"/>
    <xf numFmtId="1" fontId="9" fillId="2" borderId="1" xfId="0" applyNumberFormat="1" applyFont="1" applyFill="1" applyBorder="1"/>
    <xf numFmtId="0" fontId="8" fillId="2" borderId="1" xfId="0" applyFont="1" applyFill="1" applyBorder="1"/>
    <xf numFmtId="1" fontId="8" fillId="2" borderId="1" xfId="0" applyNumberFormat="1" applyFont="1" applyFill="1" applyBorder="1" applyAlignment="1">
      <alignment horizontal="right"/>
    </xf>
    <xf numFmtId="0" fontId="10" fillId="0" borderId="1" xfId="0" applyFont="1" applyBorder="1"/>
    <xf numFmtId="0" fontId="10" fillId="0" borderId="7" xfId="0" applyFont="1" applyBorder="1" applyAlignment="1">
      <alignment horizontal="right"/>
    </xf>
    <xf numFmtId="0" fontId="12" fillId="0" borderId="0" xfId="0" applyFont="1" applyAlignment="1">
      <alignment horizontal="center" vertical="top" wrapText="1"/>
    </xf>
    <xf numFmtId="0" fontId="15" fillId="2"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15" fillId="2" borderId="0" xfId="0" applyFont="1" applyFill="1" applyAlignment="1">
      <alignment horizontal="left" vertical="top" wrapText="1"/>
    </xf>
    <xf numFmtId="0" fontId="12" fillId="0" borderId="0" xfId="0" applyFont="1" applyBorder="1" applyAlignment="1">
      <alignment horizontal="center" vertical="top" wrapText="1"/>
    </xf>
    <xf numFmtId="0" fontId="12" fillId="0" borderId="0" xfId="0" applyFont="1" applyAlignment="1">
      <alignment horizontal="left" vertical="top" wrapText="1"/>
    </xf>
    <xf numFmtId="1" fontId="12" fillId="0" borderId="0" xfId="0" applyNumberFormat="1" applyFont="1" applyAlignment="1">
      <alignment horizontal="left" vertical="top" wrapText="1"/>
    </xf>
    <xf numFmtId="0" fontId="12" fillId="0" borderId="0" xfId="0" applyFont="1" applyFill="1" applyAlignment="1">
      <alignment horizontal="left" vertical="top" wrapText="1"/>
    </xf>
    <xf numFmtId="0" fontId="12" fillId="2" borderId="14" xfId="0" applyFont="1" applyFill="1" applyBorder="1" applyAlignment="1">
      <alignment horizontal="center" vertical="top" wrapText="1"/>
    </xf>
    <xf numFmtId="0" fontId="12" fillId="0" borderId="9" xfId="0" applyFont="1" applyBorder="1" applyAlignment="1">
      <alignment horizontal="center" vertical="top" wrapText="1"/>
    </xf>
    <xf numFmtId="0" fontId="12" fillId="4" borderId="1" xfId="0" applyFont="1" applyFill="1" applyBorder="1" applyAlignment="1">
      <alignment horizontal="center" vertical="top" wrapText="1"/>
    </xf>
    <xf numFmtId="0" fontId="0" fillId="0" borderId="0" xfId="0" applyBorder="1"/>
    <xf numFmtId="0" fontId="0" fillId="0" borderId="0" xfId="0" applyFill="1" applyBorder="1" applyAlignment="1">
      <alignment horizontal="left"/>
    </xf>
    <xf numFmtId="0" fontId="18" fillId="0" borderId="0" xfId="0" applyFont="1"/>
    <xf numFmtId="0" fontId="1" fillId="0" borderId="0" xfId="0" applyFont="1"/>
    <xf numFmtId="0" fontId="14" fillId="2" borderId="4" xfId="0" applyFont="1" applyFill="1" applyBorder="1" applyAlignment="1">
      <alignment horizontal="center" vertical="top" wrapText="1"/>
    </xf>
    <xf numFmtId="20" fontId="12" fillId="0" borderId="0" xfId="0" applyNumberFormat="1" applyFont="1" applyAlignment="1">
      <alignment horizontal="center" vertical="top" wrapText="1"/>
    </xf>
    <xf numFmtId="14" fontId="12" fillId="0" borderId="0" xfId="0" applyNumberFormat="1" applyFont="1" applyAlignment="1">
      <alignment horizontal="center" vertical="top" wrapText="1"/>
    </xf>
    <xf numFmtId="0" fontId="13" fillId="2" borderId="1" xfId="0" applyFont="1" applyFill="1" applyBorder="1" applyAlignment="1">
      <alignment horizontal="left" vertical="top" wrapText="1"/>
    </xf>
    <xf numFmtId="0" fontId="0" fillId="0" borderId="0" xfId="0" applyAlignment="1">
      <alignment vertical="top" wrapText="1"/>
    </xf>
    <xf numFmtId="0" fontId="15" fillId="2" borderId="3" xfId="0" applyFont="1" applyFill="1" applyBorder="1" applyAlignment="1">
      <alignment horizontal="left" vertical="top" wrapText="1"/>
    </xf>
    <xf numFmtId="0" fontId="17" fillId="2" borderId="0" xfId="0" applyFont="1" applyFill="1" applyAlignment="1">
      <alignment horizontal="left" vertical="top" wrapText="1"/>
    </xf>
    <xf numFmtId="0" fontId="14" fillId="2" borderId="4" xfId="0" applyFont="1" applyFill="1" applyBorder="1" applyAlignment="1">
      <alignment horizontal="left" vertical="top" wrapText="1"/>
    </xf>
    <xf numFmtId="0" fontId="15" fillId="2" borderId="4" xfId="0" applyFont="1" applyFill="1" applyBorder="1" applyAlignment="1">
      <alignment horizontal="left" vertical="top" wrapText="1"/>
    </xf>
    <xf numFmtId="0" fontId="11" fillId="2" borderId="11" xfId="0" applyFont="1" applyFill="1" applyBorder="1" applyAlignment="1">
      <alignment horizontal="left" vertical="top" wrapText="1"/>
    </xf>
    <xf numFmtId="0" fontId="12" fillId="2" borderId="3" xfId="0" applyFont="1" applyFill="1" applyBorder="1" applyAlignment="1">
      <alignment horizontal="center" vertical="top" wrapText="1"/>
    </xf>
    <xf numFmtId="0" fontId="12" fillId="2" borderId="13" xfId="0" applyFont="1" applyFill="1" applyBorder="1" applyAlignment="1">
      <alignment horizontal="center" vertical="top" wrapText="1"/>
    </xf>
    <xf numFmtId="0" fontId="12" fillId="2" borderId="2" xfId="0" applyFont="1" applyFill="1" applyBorder="1" applyAlignment="1">
      <alignment horizontal="center" vertical="top" wrapText="1"/>
    </xf>
    <xf numFmtId="0" fontId="12" fillId="2" borderId="9" xfId="0" applyFont="1" applyFill="1" applyBorder="1" applyAlignment="1">
      <alignment horizontal="center" vertical="top" wrapText="1"/>
    </xf>
    <xf numFmtId="0" fontId="12" fillId="2" borderId="12" xfId="0" applyFont="1" applyFill="1" applyBorder="1" applyAlignment="1">
      <alignment horizontal="center" vertical="top" wrapText="1"/>
    </xf>
    <xf numFmtId="0" fontId="12" fillId="0" borderId="0" xfId="0" applyFont="1" applyBorder="1" applyAlignment="1">
      <alignment horizontal="left" vertical="top" wrapText="1"/>
    </xf>
    <xf numFmtId="1" fontId="14" fillId="0" borderId="1" xfId="0" applyNumberFormat="1" applyFont="1" applyFill="1" applyBorder="1" applyAlignment="1">
      <alignment horizontal="left" vertical="top" wrapText="1"/>
    </xf>
    <xf numFmtId="0" fontId="12" fillId="4" borderId="0" xfId="0" applyFont="1" applyFill="1" applyAlignment="1">
      <alignment horizontal="center" vertical="top" wrapText="1"/>
    </xf>
    <xf numFmtId="0" fontId="12" fillId="4" borderId="0" xfId="0" applyFont="1" applyFill="1" applyAlignment="1">
      <alignment horizontal="left" vertical="top" wrapText="1"/>
    </xf>
    <xf numFmtId="1" fontId="15" fillId="0" borderId="1" xfId="0" applyNumberFormat="1" applyFont="1" applyFill="1" applyBorder="1" applyAlignment="1">
      <alignment horizontal="left" vertical="top" wrapText="1"/>
    </xf>
    <xf numFmtId="1" fontId="12" fillId="4" borderId="0" xfId="0" applyNumberFormat="1" applyFont="1" applyFill="1" applyAlignment="1">
      <alignment horizontal="left" vertical="top" wrapText="1"/>
    </xf>
    <xf numFmtId="0" fontId="12" fillId="0" borderId="0" xfId="0" applyFont="1" applyFill="1" applyAlignment="1">
      <alignment horizontal="center" vertical="top" wrapText="1"/>
    </xf>
    <xf numFmtId="0" fontId="12" fillId="2" borderId="0" xfId="0" applyFont="1" applyFill="1" applyAlignment="1">
      <alignment horizontal="left" vertical="top" wrapText="1"/>
    </xf>
    <xf numFmtId="0" fontId="0" fillId="0" borderId="0" xfId="0" applyFont="1" applyAlignment="1">
      <alignment vertical="top" wrapText="1"/>
    </xf>
    <xf numFmtId="0" fontId="15" fillId="2" borderId="9" xfId="0" applyFont="1" applyFill="1" applyBorder="1" applyAlignment="1">
      <alignment horizontal="center" vertical="top" wrapText="1"/>
    </xf>
    <xf numFmtId="0" fontId="15" fillId="0" borderId="0" xfId="0" applyFont="1" applyAlignment="1">
      <alignment horizontal="center" vertical="top" wrapText="1"/>
    </xf>
    <xf numFmtId="0" fontId="15" fillId="0" borderId="0" xfId="0" applyFont="1" applyBorder="1" applyAlignment="1">
      <alignment horizontal="center" vertical="top" wrapText="1"/>
    </xf>
    <xf numFmtId="0" fontId="12" fillId="4" borderId="6" xfId="0" applyFont="1" applyFill="1" applyBorder="1" applyAlignment="1">
      <alignment horizontal="center" vertical="top" wrapText="1"/>
    </xf>
    <xf numFmtId="0" fontId="12" fillId="0" borderId="1" xfId="0" applyFont="1" applyFill="1" applyBorder="1" applyAlignment="1">
      <alignment horizontal="center" vertical="top" wrapText="1"/>
    </xf>
    <xf numFmtId="0" fontId="15" fillId="4" borderId="1" xfId="0" applyFont="1" applyFill="1" applyBorder="1" applyAlignment="1">
      <alignment horizontal="center" vertical="top" wrapText="1"/>
    </xf>
    <xf numFmtId="0" fontId="6" fillId="0" borderId="0" xfId="1" applyAlignment="1" applyProtection="1"/>
    <xf numFmtId="0" fontId="0" fillId="0" borderId="0" xfId="0" applyAlignment="1">
      <alignment horizontal="center" vertical="top" wrapText="1"/>
    </xf>
    <xf numFmtId="1" fontId="7" fillId="0" borderId="1" xfId="0" applyNumberFormat="1" applyFont="1" applyFill="1" applyBorder="1" applyAlignment="1">
      <alignment horizontal="center"/>
    </xf>
    <xf numFmtId="20" fontId="12" fillId="0" borderId="0" xfId="0" applyNumberFormat="1" applyFont="1" applyFill="1" applyAlignment="1">
      <alignment horizontal="center" vertical="top" wrapText="1"/>
    </xf>
    <xf numFmtId="14" fontId="12" fillId="0" borderId="0" xfId="0" applyNumberFormat="1" applyFont="1" applyFill="1" applyAlignment="1">
      <alignment horizontal="center" vertical="top" wrapText="1"/>
    </xf>
    <xf numFmtId="0" fontId="12" fillId="0" borderId="13" xfId="0" applyFont="1" applyFill="1" applyBorder="1" applyAlignment="1">
      <alignment horizontal="center" vertical="top" wrapText="1"/>
    </xf>
    <xf numFmtId="0" fontId="12" fillId="0" borderId="0" xfId="0" applyFont="1" applyFill="1" applyBorder="1" applyAlignment="1">
      <alignment horizontal="center" vertical="top" wrapText="1"/>
    </xf>
    <xf numFmtId="0" fontId="2" fillId="2" borderId="1" xfId="0" applyFont="1" applyFill="1" applyBorder="1" applyAlignment="1">
      <alignment horizontal="center" wrapText="1"/>
    </xf>
    <xf numFmtId="0" fontId="2" fillId="0" borderId="0" xfId="0" applyFont="1"/>
    <xf numFmtId="0" fontId="0" fillId="0" borderId="17" xfId="0" applyBorder="1" applyAlignment="1">
      <alignment horizontal="left" vertical="top" wrapText="1"/>
    </xf>
    <xf numFmtId="0" fontId="11" fillId="0" borderId="1" xfId="0" applyFont="1" applyFill="1" applyBorder="1" applyAlignment="1">
      <alignment horizontal="left" vertical="top" wrapText="1"/>
    </xf>
    <xf numFmtId="0" fontId="11" fillId="4" borderId="0" xfId="0" applyFont="1" applyFill="1" applyAlignment="1">
      <alignment horizontal="center" vertical="top" wrapText="1"/>
    </xf>
    <xf numFmtId="0" fontId="11" fillId="4" borderId="0" xfId="0" applyFont="1" applyFill="1" applyAlignment="1">
      <alignment horizontal="left" vertical="top" wrapText="1"/>
    </xf>
    <xf numFmtId="0" fontId="11" fillId="0" borderId="0" xfId="0" applyFont="1" applyAlignment="1">
      <alignment horizontal="left" vertical="top" wrapText="1"/>
    </xf>
    <xf numFmtId="0" fontId="0" fillId="0" borderId="1" xfId="0" applyBorder="1"/>
    <xf numFmtId="0" fontId="2" fillId="0" borderId="1" xfId="0" applyFont="1" applyBorder="1"/>
    <xf numFmtId="1" fontId="2" fillId="2" borderId="1" xfId="0" applyNumberFormat="1" applyFont="1" applyFill="1" applyBorder="1" applyAlignment="1">
      <alignment vertical="top" wrapText="1"/>
    </xf>
    <xf numFmtId="0" fontId="15" fillId="2" borderId="15" xfId="0" applyFont="1" applyFill="1" applyBorder="1" applyAlignment="1">
      <alignment horizontal="left" vertical="top" wrapText="1"/>
    </xf>
    <xf numFmtId="0" fontId="0" fillId="0" borderId="17" xfId="0" applyBorder="1" applyAlignment="1">
      <alignment horizontal="left" vertical="top" wrapText="1"/>
    </xf>
    <xf numFmtId="0" fontId="15" fillId="2" borderId="15" xfId="0" applyFont="1" applyFill="1" applyBorder="1" applyAlignment="1">
      <alignment horizontal="center" vertical="top" wrapText="1"/>
    </xf>
    <xf numFmtId="0" fontId="0" fillId="0" borderId="4" xfId="0" applyBorder="1" applyAlignment="1">
      <alignment horizontal="left" vertical="top" wrapText="1"/>
    </xf>
    <xf numFmtId="0" fontId="12" fillId="0" borderId="1" xfId="0" applyFont="1" applyBorder="1" applyAlignment="1">
      <alignment vertical="top" wrapText="1"/>
    </xf>
    <xf numFmtId="0" fontId="0" fillId="0" borderId="16" xfId="0" applyBorder="1" applyAlignment="1"/>
    <xf numFmtId="0" fontId="12" fillId="2" borderId="18" xfId="0" applyFont="1" applyFill="1" applyBorder="1" applyAlignment="1">
      <alignment horizontal="center" vertical="top" wrapText="1"/>
    </xf>
    <xf numFmtId="0" fontId="12" fillId="0" borderId="18" xfId="0" applyFont="1" applyBorder="1" applyAlignment="1">
      <alignment horizontal="center" vertical="top" wrapText="1"/>
    </xf>
    <xf numFmtId="0" fontId="0" fillId="0" borderId="18" xfId="0" applyBorder="1" applyAlignment="1">
      <alignment horizontal="center" vertical="top" wrapText="1"/>
    </xf>
    <xf numFmtId="0" fontId="20" fillId="0" borderId="1" xfId="0" applyFont="1" applyBorder="1" applyAlignment="1">
      <alignment vertical="top" wrapText="1"/>
    </xf>
    <xf numFmtId="0" fontId="0"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0" fillId="0" borderId="0" xfId="0" applyAlignment="1">
      <alignment vertical="top" wrapText="1"/>
    </xf>
    <xf numFmtId="0" fontId="0" fillId="2" borderId="0" xfId="0" applyFill="1" applyBorder="1" applyAlignment="1">
      <alignment horizontal="center"/>
    </xf>
    <xf numFmtId="1" fontId="0" fillId="3" borderId="1" xfId="0" applyNumberFormat="1" applyFill="1" applyBorder="1" applyAlignment="1">
      <alignment horizontal="center"/>
    </xf>
    <xf numFmtId="1" fontId="0" fillId="3" borderId="7" xfId="0" applyNumberFormat="1" applyFill="1" applyBorder="1" applyAlignment="1">
      <alignment horizontal="center"/>
    </xf>
    <xf numFmtId="0" fontId="0" fillId="0" borderId="0" xfId="0" applyAlignment="1">
      <alignment vertical="top" wrapText="1"/>
    </xf>
    <xf numFmtId="0" fontId="11" fillId="0" borderId="15" xfId="0" applyFont="1" applyBorder="1" applyAlignment="1">
      <alignment horizontal="center" vertical="top" wrapText="1"/>
    </xf>
    <xf numFmtId="0" fontId="11" fillId="0" borderId="19" xfId="0" applyFont="1" applyFill="1" applyBorder="1" applyAlignment="1">
      <alignment horizontal="left" vertical="top" wrapText="1"/>
    </xf>
    <xf numFmtId="0" fontId="11" fillId="0" borderId="20" xfId="0" applyFont="1" applyFill="1" applyBorder="1" applyAlignment="1">
      <alignment horizontal="left" vertical="top" wrapText="1"/>
    </xf>
    <xf numFmtId="0" fontId="2" fillId="0" borderId="2" xfId="0" applyFont="1" applyFill="1" applyBorder="1" applyAlignment="1">
      <alignment horizontal="left" vertical="top" wrapText="1"/>
    </xf>
    <xf numFmtId="0" fontId="1" fillId="0" borderId="0" xfId="0" applyFont="1" applyAlignment="1">
      <alignment vertical="top" wrapText="1"/>
    </xf>
    <xf numFmtId="0" fontId="15" fillId="2" borderId="0" xfId="0" applyFont="1" applyFill="1" applyAlignment="1">
      <alignment horizontal="center" vertical="top" wrapText="1"/>
    </xf>
    <xf numFmtId="0" fontId="13" fillId="2" borderId="1" xfId="0" applyFont="1" applyFill="1" applyBorder="1" applyAlignment="1">
      <alignment vertical="top" wrapText="1"/>
    </xf>
    <xf numFmtId="0" fontId="12" fillId="0" borderId="1" xfId="0" applyFont="1" applyFill="1" applyBorder="1" applyAlignment="1">
      <alignment vertical="top" wrapText="1"/>
    </xf>
    <xf numFmtId="0" fontId="15" fillId="0" borderId="1" xfId="0" applyFont="1" applyBorder="1" applyAlignment="1">
      <alignment vertical="top" wrapText="1"/>
    </xf>
    <xf numFmtId="0" fontId="18" fillId="0" borderId="1" xfId="0" applyFont="1" applyFill="1" applyBorder="1" applyAlignment="1">
      <alignment vertical="top" wrapText="1"/>
    </xf>
    <xf numFmtId="0" fontId="19" fillId="0" borderId="1" xfId="0" applyFont="1" applyFill="1" applyBorder="1" applyAlignment="1">
      <alignment vertical="top" wrapText="1"/>
    </xf>
    <xf numFmtId="0" fontId="13" fillId="0" borderId="0" xfId="0" applyFont="1" applyAlignment="1">
      <alignment vertical="top" wrapText="1"/>
    </xf>
    <xf numFmtId="0" fontId="0" fillId="0" borderId="0" xfId="0" applyAlignment="1">
      <alignment horizontal="center" vertical="top"/>
    </xf>
    <xf numFmtId="0" fontId="0" fillId="0" borderId="0" xfId="0" applyAlignment="1">
      <alignment horizontal="center" vertical="center"/>
    </xf>
    <xf numFmtId="0" fontId="11" fillId="0" borderId="0" xfId="0" applyFont="1" applyAlignment="1">
      <alignment horizontal="center" vertical="center" wrapText="1"/>
    </xf>
    <xf numFmtId="0" fontId="11" fillId="0" borderId="0" xfId="0" applyFont="1" applyFill="1" applyAlignment="1">
      <alignment horizontal="center" vertical="center" wrapText="1"/>
    </xf>
    <xf numFmtId="0" fontId="14" fillId="0" borderId="0" xfId="0" applyFont="1" applyAlignment="1">
      <alignment horizontal="center" vertical="center" wrapText="1"/>
    </xf>
    <xf numFmtId="1" fontId="12" fillId="0" borderId="0" xfId="0" applyNumberFormat="1" applyFont="1" applyAlignment="1">
      <alignment horizontal="center" vertical="center" wrapText="1"/>
    </xf>
    <xf numFmtId="1" fontId="12" fillId="0" borderId="0" xfId="0" applyNumberFormat="1" applyFont="1" applyFill="1" applyAlignment="1">
      <alignment horizontal="center" vertical="center" wrapText="1"/>
    </xf>
    <xf numFmtId="1" fontId="15" fillId="0" borderId="0" xfId="0" applyNumberFormat="1" applyFont="1" applyAlignment="1">
      <alignment horizontal="center" vertical="center" wrapText="1"/>
    </xf>
    <xf numFmtId="0" fontId="12" fillId="0" borderId="0" xfId="0" applyFont="1" applyAlignment="1">
      <alignment horizontal="center" vertical="center" wrapText="1"/>
    </xf>
    <xf numFmtId="0" fontId="12" fillId="0" borderId="0" xfId="0" applyFont="1" applyFill="1" applyAlignment="1">
      <alignment horizontal="center" vertical="center" wrapText="1"/>
    </xf>
    <xf numFmtId="0" fontId="15" fillId="0" borderId="0" xfId="0" applyFont="1" applyAlignment="1">
      <alignment horizontal="center" vertical="center" wrapText="1"/>
    </xf>
    <xf numFmtId="0" fontId="0" fillId="0" borderId="0" xfId="0" applyFill="1" applyAlignment="1">
      <alignment horizontal="center" vertical="center"/>
    </xf>
    <xf numFmtId="0" fontId="0" fillId="0" borderId="0" xfId="0" applyAlignment="1">
      <alignment vertical="top" wrapText="1"/>
    </xf>
    <xf numFmtId="0" fontId="18" fillId="0" borderId="0" xfId="0" applyFont="1" applyFill="1" applyAlignment="1">
      <alignment vertical="top" wrapText="1"/>
    </xf>
    <xf numFmtId="0" fontId="15" fillId="0" borderId="1" xfId="0" applyFont="1" applyFill="1" applyBorder="1" applyAlignment="1">
      <alignment vertical="top" wrapText="1"/>
    </xf>
    <xf numFmtId="0" fontId="2" fillId="0" borderId="0" xfId="0" applyFont="1" applyAlignment="1">
      <alignment horizontal="right"/>
    </xf>
    <xf numFmtId="0" fontId="0" fillId="0" borderId="0" xfId="0" applyAlignment="1">
      <alignment horizontal="right"/>
    </xf>
    <xf numFmtId="0" fontId="0" fillId="0" borderId="21" xfId="0" applyBorder="1" applyAlignment="1">
      <alignment vertical="center"/>
    </xf>
    <xf numFmtId="0" fontId="2" fillId="0" borderId="21" xfId="0" applyFont="1" applyBorder="1" applyAlignment="1">
      <alignment vertical="center"/>
    </xf>
    <xf numFmtId="0" fontId="0" fillId="0" borderId="19" xfId="0" applyBorder="1" applyAlignment="1">
      <alignment vertical="center"/>
    </xf>
    <xf numFmtId="0" fontId="0" fillId="0" borderId="22" xfId="0" applyBorder="1" applyAlignment="1">
      <alignment horizontal="right"/>
    </xf>
    <xf numFmtId="0" fontId="2" fillId="0" borderId="22" xfId="0" applyFont="1" applyBorder="1" applyAlignment="1">
      <alignment horizontal="right"/>
    </xf>
    <xf numFmtId="0" fontId="0" fillId="0" borderId="9" xfId="0" applyBorder="1" applyAlignment="1">
      <alignment horizontal="right"/>
    </xf>
    <xf numFmtId="0" fontId="2" fillId="0" borderId="5" xfId="0" applyFont="1" applyBorder="1" applyAlignment="1">
      <alignment vertical="center"/>
    </xf>
    <xf numFmtId="0" fontId="2" fillId="0" borderId="1" xfId="0" applyFont="1" applyBorder="1" applyAlignment="1">
      <alignment horizontal="right" vertical="center"/>
    </xf>
    <xf numFmtId="0" fontId="0" fillId="2" borderId="0" xfId="0" applyFill="1" applyAlignment="1" applyProtection="1">
      <alignment vertical="top" wrapText="1"/>
      <protection locked="0"/>
    </xf>
    <xf numFmtId="0" fontId="0" fillId="0" borderId="0" xfId="0" applyAlignment="1">
      <alignment wrapText="1"/>
    </xf>
    <xf numFmtId="0" fontId="0" fillId="2" borderId="0" xfId="0" applyFill="1" applyAlignment="1" applyProtection="1">
      <alignment wrapText="1"/>
      <protection locked="0"/>
    </xf>
    <xf numFmtId="0" fontId="0" fillId="0" borderId="0" xfId="0" applyAlignment="1">
      <alignment vertical="top" wrapText="1"/>
    </xf>
    <xf numFmtId="0" fontId="11" fillId="0" borderId="15" xfId="0" applyFont="1" applyBorder="1" applyAlignment="1">
      <alignment horizontal="center" vertical="top" wrapText="1"/>
    </xf>
    <xf numFmtId="0" fontId="0" fillId="0" borderId="17" xfId="0" applyBorder="1" applyAlignment="1">
      <alignment horizontal="center" vertical="top" wrapText="1"/>
    </xf>
    <xf numFmtId="0" fontId="0" fillId="0" borderId="16" xfId="0" applyBorder="1" applyAlignment="1">
      <alignment horizontal="center" vertical="top" wrapText="1"/>
    </xf>
    <xf numFmtId="0" fontId="12" fillId="0" borderId="15" xfId="0" applyFont="1" applyBorder="1" applyAlignment="1">
      <alignment horizontal="center" vertical="top" wrapText="1"/>
    </xf>
    <xf numFmtId="0" fontId="12" fillId="0" borderId="15" xfId="0" applyFont="1" applyBorder="1" applyAlignment="1">
      <alignment vertical="top" wrapText="1"/>
    </xf>
    <xf numFmtId="0" fontId="0" fillId="0" borderId="17" xfId="0" applyBorder="1" applyAlignment="1">
      <alignment vertical="top" wrapText="1"/>
    </xf>
    <xf numFmtId="0" fontId="0" fillId="0" borderId="16" xfId="0" applyBorder="1" applyAlignment="1">
      <alignment vertical="top" wrapText="1"/>
    </xf>
    <xf numFmtId="0" fontId="15" fillId="2" borderId="15" xfId="0" applyFont="1" applyFill="1" applyBorder="1" applyAlignment="1">
      <alignment horizontal="center" vertical="top" wrapText="1"/>
    </xf>
    <xf numFmtId="0" fontId="22" fillId="2" borderId="6" xfId="0" applyFont="1" applyFill="1" applyBorder="1" applyAlignment="1">
      <alignment horizontal="left" vertical="top" wrapText="1"/>
    </xf>
    <xf numFmtId="0" fontId="22" fillId="2" borderId="10" xfId="0" applyFont="1" applyFill="1" applyBorder="1" applyAlignment="1">
      <alignment horizontal="left" vertical="top" wrapText="1"/>
    </xf>
    <xf numFmtId="0" fontId="12" fillId="0" borderId="4" xfId="0" applyFont="1" applyBorder="1" applyAlignment="1">
      <alignment horizontal="center" vertical="top" wrapText="1"/>
    </xf>
    <xf numFmtId="0" fontId="11" fillId="0" borderId="4" xfId="0" applyFont="1" applyBorder="1" applyAlignment="1">
      <alignment horizontal="center" vertical="top" wrapText="1"/>
    </xf>
    <xf numFmtId="0" fontId="14" fillId="0" borderId="15" xfId="0" applyFont="1" applyFill="1" applyBorder="1" applyAlignment="1">
      <alignment horizontal="center" vertical="top" wrapText="1"/>
    </xf>
    <xf numFmtId="0" fontId="0" fillId="0" borderId="15" xfId="0" applyBorder="1" applyAlignment="1">
      <alignment horizontal="center" vertical="top" wrapText="1"/>
    </xf>
    <xf numFmtId="0" fontId="14" fillId="2" borderId="15" xfId="0" applyFont="1" applyFill="1" applyBorder="1" applyAlignment="1">
      <alignment horizontal="center" vertical="top" wrapText="1"/>
    </xf>
    <xf numFmtId="0" fontId="14" fillId="2" borderId="17" xfId="0" applyFont="1" applyFill="1" applyBorder="1" applyAlignment="1">
      <alignment horizontal="center" vertical="top" wrapText="1"/>
    </xf>
    <xf numFmtId="0" fontId="14" fillId="2" borderId="16" xfId="0" applyFont="1" applyFill="1" applyBorder="1" applyAlignment="1">
      <alignment horizontal="center" vertical="top" wrapText="1"/>
    </xf>
    <xf numFmtId="0" fontId="12" fillId="0" borderId="15" xfId="0" applyFont="1" applyBorder="1" applyAlignment="1">
      <alignment horizontal="left" vertical="top" wrapText="1"/>
    </xf>
    <xf numFmtId="0" fontId="0" fillId="0" borderId="17" xfId="0" applyBorder="1" applyAlignment="1">
      <alignment horizontal="left" vertical="top" wrapText="1"/>
    </xf>
    <xf numFmtId="0" fontId="0" fillId="0" borderId="16" xfId="0" applyBorder="1" applyAlignment="1">
      <alignment horizontal="left" vertical="top" wrapText="1"/>
    </xf>
    <xf numFmtId="0" fontId="11" fillId="0" borderId="17" xfId="0" applyFont="1" applyBorder="1" applyAlignment="1">
      <alignment horizontal="center" vertical="top" wrapText="1"/>
    </xf>
    <xf numFmtId="0" fontId="11" fillId="0" borderId="16" xfId="0" applyFont="1" applyBorder="1" applyAlignment="1">
      <alignment horizontal="center" vertical="top" wrapText="1"/>
    </xf>
    <xf numFmtId="0" fontId="24" fillId="0" borderId="17" xfId="0" applyFont="1" applyBorder="1" applyAlignment="1">
      <alignment horizontal="left" vertical="top" wrapText="1"/>
    </xf>
    <xf numFmtId="0" fontId="25" fillId="0" borderId="17" xfId="0" applyFont="1" applyBorder="1" applyAlignment="1">
      <alignment vertical="top" wrapText="1"/>
    </xf>
    <xf numFmtId="0" fontId="15" fillId="0" borderId="15" xfId="0" applyFont="1" applyFill="1" applyBorder="1" applyAlignment="1">
      <alignment horizontal="center" vertical="top" wrapText="1"/>
    </xf>
    <xf numFmtId="0" fontId="2" fillId="2" borderId="5"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2" fillId="2" borderId="7" xfId="0" applyFont="1" applyFill="1" applyBorder="1" applyAlignment="1" applyProtection="1">
      <alignment horizontal="center"/>
      <protection locked="0"/>
    </xf>
    <xf numFmtId="0" fontId="2" fillId="2" borderId="1" xfId="0" applyFont="1" applyFill="1" applyBorder="1" applyAlignment="1">
      <alignment horizontal="left" wrapText="1"/>
    </xf>
    <xf numFmtId="0" fontId="2" fillId="2" borderId="1" xfId="0" applyFont="1" applyFill="1" applyBorder="1" applyAlignment="1">
      <alignment horizontal="center"/>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wrapText="1"/>
    </xf>
    <xf numFmtId="0" fontId="0" fillId="0" borderId="6" xfId="0" applyBorder="1" applyAlignment="1">
      <alignment horizontal="center" vertical="top" wrapText="1"/>
    </xf>
    <xf numFmtId="0" fontId="3" fillId="0" borderId="19" xfId="0" applyFont="1" applyFill="1" applyBorder="1" applyAlignment="1">
      <alignment horizontal="center" vertical="top" wrapText="1"/>
    </xf>
    <xf numFmtId="0" fontId="0" fillId="0" borderId="20" xfId="0" applyBorder="1" applyAlignment="1">
      <alignment horizontal="center" vertical="top" wrapText="1"/>
    </xf>
    <xf numFmtId="0" fontId="0" fillId="0" borderId="2" xfId="0" applyBorder="1" applyAlignment="1">
      <alignment horizontal="center" vertical="top" wrapText="1"/>
    </xf>
    <xf numFmtId="0" fontId="15" fillId="0" borderId="0" xfId="0" applyFont="1" applyFill="1" applyAlignment="1">
      <alignment horizontal="left" vertical="top" wrapText="1"/>
    </xf>
    <xf numFmtId="0" fontId="15" fillId="0" borderId="0" xfId="0" applyFont="1" applyFill="1" applyAlignment="1">
      <alignment horizontal="center" vertical="top" wrapText="1"/>
    </xf>
    <xf numFmtId="0" fontId="15" fillId="0" borderId="0" xfId="0" applyFont="1" applyFill="1" applyAlignment="1">
      <alignment horizontal="center" vertical="center" wrapText="1"/>
    </xf>
    <xf numFmtId="0" fontId="18" fillId="0" borderId="0" xfId="0" applyFont="1" applyAlignment="1">
      <alignment vertical="top" wrapText="1"/>
    </xf>
    <xf numFmtId="0" fontId="15" fillId="2" borderId="0" xfId="0" applyFont="1" applyFill="1" applyAlignment="1">
      <alignment horizontal="center" vertical="center" wrapText="1"/>
    </xf>
    <xf numFmtId="1" fontId="15" fillId="2" borderId="0" xfId="0" applyNumberFormat="1" applyFont="1" applyFill="1" applyAlignment="1">
      <alignment horizontal="left" vertical="top" wrapText="1"/>
    </xf>
    <xf numFmtId="1" fontId="15" fillId="2" borderId="0" xfId="0" applyNumberFormat="1" applyFont="1" applyFill="1" applyAlignment="1">
      <alignment horizontal="center" vertical="center" wrapText="1"/>
    </xf>
    <xf numFmtId="0" fontId="18" fillId="2" borderId="0" xfId="0" applyFont="1" applyFill="1" applyAlignment="1">
      <alignment vertical="top" wrapText="1"/>
    </xf>
  </cellXfs>
  <cellStyles count="2">
    <cellStyle name="Hyperlink" xfId="1" builtinId="8"/>
    <cellStyle name="Normal" xfId="0" builtinId="0"/>
  </cellStyles>
  <dxfs count="30">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b="1"/>
              <a:t>E</a:t>
            </a:r>
            <a:r>
              <a:rPr lang="en-GB" sz="1100" b="1" baseline="0"/>
              <a:t>xtent to which each recommendation has been met (%)</a:t>
            </a:r>
            <a:endParaRPr lang="en-GB" sz="11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300794511295569"/>
          <c:y val="0.16828946043144155"/>
          <c:w val="0.78529923037272709"/>
          <c:h val="0.78529923037272709"/>
        </c:manualLayout>
      </c:layout>
      <c:radarChart>
        <c:radarStyle val="filled"/>
        <c:varyColors val="0"/>
        <c:ser>
          <c:idx val="1"/>
          <c:order val="0"/>
          <c:spPr>
            <a:solidFill>
              <a:schemeClr val="accent2"/>
            </a:solidFill>
            <a:ln>
              <a:noFill/>
            </a:ln>
            <a:effectLst/>
          </c:spPr>
          <c:val>
            <c:numRef>
              <c:f>Summary!$I$12:$R$12</c:f>
              <c:numCache>
                <c:formatCode>General</c:formatCode>
                <c:ptCount val="10"/>
                <c:pt idx="0">
                  <c:v>7</c:v>
                </c:pt>
                <c:pt idx="1">
                  <c:v>1</c:v>
                </c:pt>
                <c:pt idx="2">
                  <c:v>3</c:v>
                </c:pt>
                <c:pt idx="3">
                  <c:v>2</c:v>
                </c:pt>
                <c:pt idx="4">
                  <c:v>4</c:v>
                </c:pt>
                <c:pt idx="5">
                  <c:v>9</c:v>
                </c:pt>
                <c:pt idx="6">
                  <c:v>5</c:v>
                </c:pt>
                <c:pt idx="7">
                  <c:v>10</c:v>
                </c:pt>
                <c:pt idx="8">
                  <c:v>11</c:v>
                </c:pt>
                <c:pt idx="9">
                  <c:v>6</c:v>
                </c:pt>
              </c:numCache>
            </c:numRef>
          </c:val>
          <c:extLst>
            <c:ext xmlns:c16="http://schemas.microsoft.com/office/drawing/2014/chart" uri="{C3380CC4-5D6E-409C-BE32-E72D297353CC}">
              <c16:uniqueId val="{00000000-7CE1-421C-8581-84743938E6E6}"/>
            </c:ext>
          </c:extLst>
        </c:ser>
        <c:ser>
          <c:idx val="0"/>
          <c:order val="1"/>
          <c:spPr>
            <a:solidFill>
              <a:schemeClr val="accent1"/>
            </a:solidFill>
            <a:ln>
              <a:noFill/>
            </a:ln>
            <a:effectLst/>
          </c:spPr>
          <c:val>
            <c:numRef>
              <c:f>Summary!$I$22:$R$22</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CE1-421C-8581-84743938E6E6}"/>
            </c:ext>
          </c:extLst>
        </c:ser>
        <c:dLbls>
          <c:showLegendKey val="0"/>
          <c:showVal val="0"/>
          <c:showCatName val="0"/>
          <c:showSerName val="0"/>
          <c:showPercent val="0"/>
          <c:showBubbleSize val="0"/>
        </c:dLbls>
        <c:axId val="84998632"/>
        <c:axId val="85000200"/>
        <c:extLst/>
      </c:radarChart>
      <c:catAx>
        <c:axId val="84998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000200"/>
        <c:crosses val="autoZero"/>
        <c:auto val="1"/>
        <c:lblAlgn val="ctr"/>
        <c:lblOffset val="100"/>
        <c:noMultiLvlLbl val="0"/>
      </c:catAx>
      <c:valAx>
        <c:axId val="85000200"/>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9986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accent1">
          <a:alpha val="92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hyperlink" Target="#Recommendations!A1"/><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hyperlink" Target="https://www.ncepod.org.uk/2019pe.html"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Recommendations!A1"/></Relationships>
</file>

<file path=xl/drawings/_rels/drawing3.xml.rels><?xml version="1.0" encoding="UTF-8" standalone="yes"?>
<Relationships xmlns="http://schemas.openxmlformats.org/package/2006/relationships"><Relationship Id="rId8" Type="http://schemas.openxmlformats.org/officeDocument/2006/relationships/hyperlink" Target="#Recommendations!B12"/><Relationship Id="rId13" Type="http://schemas.openxmlformats.org/officeDocument/2006/relationships/hyperlink" Target="#Recommendations!B19"/><Relationship Id="rId18" Type="http://schemas.openxmlformats.org/officeDocument/2006/relationships/hyperlink" Target="#Recommendations!A11"/><Relationship Id="rId3" Type="http://schemas.openxmlformats.org/officeDocument/2006/relationships/hyperlink" Target="#Recommendations!B6"/><Relationship Id="rId21" Type="http://schemas.openxmlformats.org/officeDocument/2006/relationships/hyperlink" Target="#Recommendations!A8"/><Relationship Id="rId7" Type="http://schemas.openxmlformats.org/officeDocument/2006/relationships/hyperlink" Target="#Recommendations!B10"/><Relationship Id="rId12" Type="http://schemas.openxmlformats.org/officeDocument/2006/relationships/hyperlink" Target="#Recommendations!B18"/><Relationship Id="rId17" Type="http://schemas.openxmlformats.org/officeDocument/2006/relationships/hyperlink" Target="#Recommendations!A7"/><Relationship Id="rId25" Type="http://schemas.openxmlformats.org/officeDocument/2006/relationships/hyperlink" Target="#Recommendations!A5"/><Relationship Id="rId2" Type="http://schemas.openxmlformats.org/officeDocument/2006/relationships/image" Target="../media/image2.gif"/><Relationship Id="rId16" Type="http://schemas.openxmlformats.org/officeDocument/2006/relationships/hyperlink" Target="#Recommendations!B24"/><Relationship Id="rId20" Type="http://schemas.openxmlformats.org/officeDocument/2006/relationships/hyperlink" Target="#Recommendations!A6"/><Relationship Id="rId1" Type="http://schemas.openxmlformats.org/officeDocument/2006/relationships/hyperlink" Target="#Recommendations!A10"/><Relationship Id="rId6" Type="http://schemas.openxmlformats.org/officeDocument/2006/relationships/hyperlink" Target="#Recommendations!B8"/><Relationship Id="rId11" Type="http://schemas.openxmlformats.org/officeDocument/2006/relationships/hyperlink" Target="#Recommendations!B15"/><Relationship Id="rId24" Type="http://schemas.openxmlformats.org/officeDocument/2006/relationships/hyperlink" Target="#Recommendations!A9"/><Relationship Id="rId5" Type="http://schemas.openxmlformats.org/officeDocument/2006/relationships/hyperlink" Target="#Recommendations!B4"/><Relationship Id="rId15" Type="http://schemas.openxmlformats.org/officeDocument/2006/relationships/hyperlink" Target="#Recommendations!B23"/><Relationship Id="rId23" Type="http://schemas.openxmlformats.org/officeDocument/2006/relationships/hyperlink" Target="#Recommendations!A13"/><Relationship Id="rId10" Type="http://schemas.openxmlformats.org/officeDocument/2006/relationships/hyperlink" Target="#Recommendations!B16"/><Relationship Id="rId19" Type="http://schemas.openxmlformats.org/officeDocument/2006/relationships/hyperlink" Target="#Recommendations!A4"/><Relationship Id="rId4" Type="http://schemas.openxmlformats.org/officeDocument/2006/relationships/hyperlink" Target="#Recommendations!B5"/><Relationship Id="rId9" Type="http://schemas.openxmlformats.org/officeDocument/2006/relationships/hyperlink" Target="#Recommendations!B14"/><Relationship Id="rId14" Type="http://schemas.openxmlformats.org/officeDocument/2006/relationships/hyperlink" Target="#Recommendations!B22"/><Relationship Id="rId22" Type="http://schemas.openxmlformats.org/officeDocument/2006/relationships/hyperlink" Target="#Recommendations!A12"/></Relationships>
</file>

<file path=xl/drawings/_rels/drawing4.xml.rels><?xml version="1.0" encoding="UTF-8" standalone="yes"?>
<Relationships xmlns="http://schemas.openxmlformats.org/package/2006/relationships"><Relationship Id="rId8" Type="http://schemas.openxmlformats.org/officeDocument/2006/relationships/hyperlink" Target="#Recommendations!A8"/><Relationship Id="rId3" Type="http://schemas.openxmlformats.org/officeDocument/2006/relationships/hyperlink" Target="#Recommendations!A4"/><Relationship Id="rId7" Type="http://schemas.openxmlformats.org/officeDocument/2006/relationships/hyperlink" Target="#Recommendations!A11"/><Relationship Id="rId12" Type="http://schemas.openxmlformats.org/officeDocument/2006/relationships/chart" Target="../charts/chart1.xml"/><Relationship Id="rId2" Type="http://schemas.openxmlformats.org/officeDocument/2006/relationships/image" Target="../media/image4.png"/><Relationship Id="rId1" Type="http://schemas.openxmlformats.org/officeDocument/2006/relationships/hyperlink" Target="#Recommendations!A10"/><Relationship Id="rId6" Type="http://schemas.openxmlformats.org/officeDocument/2006/relationships/hyperlink" Target="#Recommendations!A7"/><Relationship Id="rId11" Type="http://schemas.openxmlformats.org/officeDocument/2006/relationships/hyperlink" Target="#Recommendations!A9"/><Relationship Id="rId5" Type="http://schemas.openxmlformats.org/officeDocument/2006/relationships/hyperlink" Target="#Recommendations!A5"/><Relationship Id="rId10" Type="http://schemas.openxmlformats.org/officeDocument/2006/relationships/hyperlink" Target="#Recommendations!A13"/><Relationship Id="rId4" Type="http://schemas.openxmlformats.org/officeDocument/2006/relationships/hyperlink" Target="#Recommendations!A6"/><Relationship Id="rId9" Type="http://schemas.openxmlformats.org/officeDocument/2006/relationships/hyperlink" Target="#Recommendations!A12"/></Relationships>
</file>

<file path=xl/drawings/drawing1.xml><?xml version="1.0" encoding="utf-8"?>
<xdr:wsDr xmlns:xdr="http://schemas.openxmlformats.org/drawingml/2006/spreadsheetDrawing" xmlns:a="http://schemas.openxmlformats.org/drawingml/2006/main">
  <xdr:twoCellAnchor editAs="oneCell">
    <xdr:from>
      <xdr:col>1</xdr:col>
      <xdr:colOff>1933575</xdr:colOff>
      <xdr:row>0</xdr:row>
      <xdr:rowOff>38100</xdr:rowOff>
    </xdr:from>
    <xdr:to>
      <xdr:col>1</xdr:col>
      <xdr:colOff>3743325</xdr:colOff>
      <xdr:row>2</xdr:row>
      <xdr:rowOff>167447</xdr:rowOff>
    </xdr:to>
    <xdr:pic>
      <xdr:nvPicPr>
        <xdr:cNvPr id="2" name="Picture 1" descr="NCEPOD Logo.bmp">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5629275" y="38100"/>
          <a:ext cx="1809750" cy="510347"/>
        </a:xfrm>
        <a:prstGeom prst="rect">
          <a:avLst/>
        </a:prstGeom>
      </xdr:spPr>
    </xdr:pic>
    <xdr:clientData/>
  </xdr:twoCellAnchor>
  <xdr:twoCellAnchor editAs="oneCell">
    <xdr:from>
      <xdr:col>2</xdr:col>
      <xdr:colOff>104775</xdr:colOff>
      <xdr:row>12</xdr:row>
      <xdr:rowOff>19050</xdr:rowOff>
    </xdr:from>
    <xdr:to>
      <xdr:col>2</xdr:col>
      <xdr:colOff>285750</xdr:colOff>
      <xdr:row>13</xdr:row>
      <xdr:rowOff>857</xdr:rowOff>
    </xdr:to>
    <xdr:pic>
      <xdr:nvPicPr>
        <xdr:cNvPr id="3" name="Picture 63" descr="C:\Users\hfreeth\AppData\Local\Microsoft\Windows\Temporary Internet Files\Content.IE5\XLHOTTUP\MM900254501[1].gif">
          <a:hlinkClick xmlns:r="http://schemas.openxmlformats.org/officeDocument/2006/relationships" r:id="rId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9182100" y="3667125"/>
          <a:ext cx="180975" cy="172307"/>
        </a:xfrm>
        <a:prstGeom prst="rect">
          <a:avLst/>
        </a:prstGeom>
        <a:noFill/>
      </xdr:spPr>
    </xdr:pic>
    <xdr:clientData/>
  </xdr:twoCellAnchor>
  <xdr:twoCellAnchor>
    <xdr:from>
      <xdr:col>0</xdr:col>
      <xdr:colOff>523875</xdr:colOff>
      <xdr:row>6</xdr:row>
      <xdr:rowOff>152399</xdr:rowOff>
    </xdr:from>
    <xdr:to>
      <xdr:col>0</xdr:col>
      <xdr:colOff>1190625</xdr:colOff>
      <xdr:row>7</xdr:row>
      <xdr:rowOff>695324</xdr:rowOff>
    </xdr:to>
    <xdr:sp macro="" textlink="">
      <xdr:nvSpPr>
        <xdr:cNvPr id="4" name="Text Box 1">
          <a:hlinkClick xmlns:r="http://schemas.openxmlformats.org/officeDocument/2006/relationships" r:id="rId4"/>
          <a:extLst>
            <a:ext uri="{FF2B5EF4-FFF2-40B4-BE49-F238E27FC236}">
              <a16:creationId xmlns:a16="http://schemas.microsoft.com/office/drawing/2014/main" id="{00000000-0008-0000-0000-000004000000}"/>
            </a:ext>
          </a:extLst>
        </xdr:cNvPr>
        <xdr:cNvSpPr txBox="1">
          <a:spLocks noChangeArrowheads="1"/>
        </xdr:cNvSpPr>
      </xdr:nvSpPr>
      <xdr:spPr bwMode="auto">
        <a:xfrm>
          <a:off x="523875" y="1390649"/>
          <a:ext cx="666750" cy="73342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GB" sz="1100" b="0" i="0" u="none" strike="noStrike" baseline="0">
              <a:solidFill>
                <a:srgbClr val="000000"/>
              </a:solidFill>
              <a:latin typeface="Calibri"/>
              <a:cs typeface="Calibri"/>
            </a:rPr>
            <a:t>http://www.ncepod.org.uk/2015gih.htm</a:t>
          </a:r>
        </a:p>
      </xdr:txBody>
    </xdr:sp>
    <xdr:clientData/>
  </xdr:twoCellAnchor>
  <xdr:twoCellAnchor editAs="oneCell">
    <xdr:from>
      <xdr:col>0</xdr:col>
      <xdr:colOff>0</xdr:colOff>
      <xdr:row>3</xdr:row>
      <xdr:rowOff>9525</xdr:rowOff>
    </xdr:from>
    <xdr:to>
      <xdr:col>0</xdr:col>
      <xdr:colOff>3686175</xdr:colOff>
      <xdr:row>23</xdr:row>
      <xdr:rowOff>111131</xdr:rowOff>
    </xdr:to>
    <xdr:pic>
      <xdr:nvPicPr>
        <xdr:cNvPr id="5" name="Picture 4">
          <a:hlinkClick xmlns:r="http://schemas.openxmlformats.org/officeDocument/2006/relationships" r:id="rId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5"/>
        <a:stretch>
          <a:fillRect/>
        </a:stretch>
      </xdr:blipFill>
      <xdr:spPr>
        <a:xfrm>
          <a:off x="0" y="581025"/>
          <a:ext cx="3686175" cy="52260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5478187</xdr:colOff>
      <xdr:row>13</xdr:row>
      <xdr:rowOff>20434</xdr:rowOff>
    </xdr:from>
    <xdr:to>
      <xdr:col>0</xdr:col>
      <xdr:colOff>5659162</xdr:colOff>
      <xdr:row>13</xdr:row>
      <xdr:rowOff>192741</xdr:rowOff>
    </xdr:to>
    <xdr:pic>
      <xdr:nvPicPr>
        <xdr:cNvPr id="2"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78187" y="2392159"/>
          <a:ext cx="180975" cy="17230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oneCellAnchor>
    <xdr:from>
      <xdr:col>5</xdr:col>
      <xdr:colOff>1743075</xdr:colOff>
      <xdr:row>2</xdr:row>
      <xdr:rowOff>38100</xdr:rowOff>
    </xdr:from>
    <xdr:ext cx="180975" cy="172307"/>
    <xdr:pic>
      <xdr:nvPicPr>
        <xdr:cNvPr id="110"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200-00006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591925" y="447675"/>
          <a:ext cx="180975" cy="172307"/>
        </a:xfrm>
        <a:prstGeom prst="rect">
          <a:avLst/>
        </a:prstGeom>
        <a:noFill/>
      </xdr:spPr>
    </xdr:pic>
    <xdr:clientData/>
  </xdr:oneCellAnchor>
  <xdr:twoCellAnchor editAs="oneCell">
    <xdr:from>
      <xdr:col>21</xdr:col>
      <xdr:colOff>0</xdr:colOff>
      <xdr:row>3</xdr:row>
      <xdr:rowOff>57150</xdr:rowOff>
    </xdr:from>
    <xdr:to>
      <xdr:col>21</xdr:col>
      <xdr:colOff>0</xdr:colOff>
      <xdr:row>3</xdr:row>
      <xdr:rowOff>191357</xdr:rowOff>
    </xdr:to>
    <xdr:pic>
      <xdr:nvPicPr>
        <xdr:cNvPr id="2" name="Picture 63" descr="C:\Users\hfreeth\AppData\Local\Microsoft\Windows\Temporary Internet Files\Content.IE5\XLHOTTUP\MM900254501[1].gif">
          <a:hlinkClick xmlns:r="http://schemas.openxmlformats.org/officeDocument/2006/relationships" r:id="rId3"/>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024800" y="647700"/>
          <a:ext cx="0" cy="134207"/>
        </a:xfrm>
        <a:prstGeom prst="rect">
          <a:avLst/>
        </a:prstGeom>
        <a:noFill/>
      </xdr:spPr>
    </xdr:pic>
    <xdr:clientData/>
  </xdr:twoCellAnchor>
  <xdr:twoCellAnchor editAs="oneCell">
    <xdr:from>
      <xdr:col>16</xdr:col>
      <xdr:colOff>0</xdr:colOff>
      <xdr:row>3</xdr:row>
      <xdr:rowOff>57150</xdr:rowOff>
    </xdr:from>
    <xdr:to>
      <xdr:col>16</xdr:col>
      <xdr:colOff>0</xdr:colOff>
      <xdr:row>3</xdr:row>
      <xdr:rowOff>191357</xdr:rowOff>
    </xdr:to>
    <xdr:pic>
      <xdr:nvPicPr>
        <xdr:cNvPr id="3"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031950" y="647700"/>
          <a:ext cx="0" cy="134207"/>
        </a:xfrm>
        <a:prstGeom prst="rect">
          <a:avLst/>
        </a:prstGeom>
        <a:noFill/>
      </xdr:spPr>
    </xdr:pic>
    <xdr:clientData/>
  </xdr:twoCellAnchor>
  <xdr:twoCellAnchor editAs="oneCell">
    <xdr:from>
      <xdr:col>21</xdr:col>
      <xdr:colOff>0</xdr:colOff>
      <xdr:row>3</xdr:row>
      <xdr:rowOff>57150</xdr:rowOff>
    </xdr:from>
    <xdr:to>
      <xdr:col>21</xdr:col>
      <xdr:colOff>0</xdr:colOff>
      <xdr:row>3</xdr:row>
      <xdr:rowOff>191357</xdr:rowOff>
    </xdr:to>
    <xdr:pic>
      <xdr:nvPicPr>
        <xdr:cNvPr id="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718750" y="647700"/>
          <a:ext cx="0" cy="134207"/>
        </a:xfrm>
        <a:prstGeom prst="rect">
          <a:avLst/>
        </a:prstGeom>
        <a:noFill/>
      </xdr:spPr>
    </xdr:pic>
    <xdr:clientData/>
  </xdr:twoCellAnchor>
  <xdr:twoCellAnchor editAs="oneCell">
    <xdr:from>
      <xdr:col>21</xdr:col>
      <xdr:colOff>0</xdr:colOff>
      <xdr:row>3</xdr:row>
      <xdr:rowOff>57150</xdr:rowOff>
    </xdr:from>
    <xdr:to>
      <xdr:col>21</xdr:col>
      <xdr:colOff>0</xdr:colOff>
      <xdr:row>3</xdr:row>
      <xdr:rowOff>191357</xdr:rowOff>
    </xdr:to>
    <xdr:pic>
      <xdr:nvPicPr>
        <xdr:cNvPr id="5"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718750" y="647700"/>
          <a:ext cx="0" cy="134207"/>
        </a:xfrm>
        <a:prstGeom prst="rect">
          <a:avLst/>
        </a:prstGeom>
        <a:noFill/>
      </xdr:spPr>
    </xdr:pic>
    <xdr:clientData/>
  </xdr:twoCellAnchor>
  <xdr:twoCellAnchor editAs="oneCell">
    <xdr:from>
      <xdr:col>21</xdr:col>
      <xdr:colOff>0</xdr:colOff>
      <xdr:row>3</xdr:row>
      <xdr:rowOff>57150</xdr:rowOff>
    </xdr:from>
    <xdr:to>
      <xdr:col>21</xdr:col>
      <xdr:colOff>0</xdr:colOff>
      <xdr:row>3</xdr:row>
      <xdr:rowOff>191357</xdr:rowOff>
    </xdr:to>
    <xdr:pic>
      <xdr:nvPicPr>
        <xdr:cNvPr id="6"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21</xdr:col>
      <xdr:colOff>0</xdr:colOff>
      <xdr:row>3</xdr:row>
      <xdr:rowOff>57150</xdr:rowOff>
    </xdr:from>
    <xdr:to>
      <xdr:col>21</xdr:col>
      <xdr:colOff>0</xdr:colOff>
      <xdr:row>3</xdr:row>
      <xdr:rowOff>191357</xdr:rowOff>
    </xdr:to>
    <xdr:pic>
      <xdr:nvPicPr>
        <xdr:cNvPr id="7"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21</xdr:col>
      <xdr:colOff>0</xdr:colOff>
      <xdr:row>3</xdr:row>
      <xdr:rowOff>57150</xdr:rowOff>
    </xdr:from>
    <xdr:to>
      <xdr:col>21</xdr:col>
      <xdr:colOff>0</xdr:colOff>
      <xdr:row>3</xdr:row>
      <xdr:rowOff>191357</xdr:rowOff>
    </xdr:to>
    <xdr:pic>
      <xdr:nvPicPr>
        <xdr:cNvPr id="8"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21</xdr:col>
      <xdr:colOff>0</xdr:colOff>
      <xdr:row>3</xdr:row>
      <xdr:rowOff>57150</xdr:rowOff>
    </xdr:from>
    <xdr:to>
      <xdr:col>21</xdr:col>
      <xdr:colOff>0</xdr:colOff>
      <xdr:row>3</xdr:row>
      <xdr:rowOff>191357</xdr:rowOff>
    </xdr:to>
    <xdr:pic>
      <xdr:nvPicPr>
        <xdr:cNvPr id="9"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21</xdr:col>
      <xdr:colOff>0</xdr:colOff>
      <xdr:row>3</xdr:row>
      <xdr:rowOff>57150</xdr:rowOff>
    </xdr:from>
    <xdr:to>
      <xdr:col>21</xdr:col>
      <xdr:colOff>0</xdr:colOff>
      <xdr:row>3</xdr:row>
      <xdr:rowOff>191357</xdr:rowOff>
    </xdr:to>
    <xdr:pic>
      <xdr:nvPicPr>
        <xdr:cNvPr id="10"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21</xdr:col>
      <xdr:colOff>0</xdr:colOff>
      <xdr:row>3</xdr:row>
      <xdr:rowOff>57150</xdr:rowOff>
    </xdr:from>
    <xdr:to>
      <xdr:col>21</xdr:col>
      <xdr:colOff>0</xdr:colOff>
      <xdr:row>3</xdr:row>
      <xdr:rowOff>191357</xdr:rowOff>
    </xdr:to>
    <xdr:pic>
      <xdr:nvPicPr>
        <xdr:cNvPr id="11"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21</xdr:col>
      <xdr:colOff>0</xdr:colOff>
      <xdr:row>3</xdr:row>
      <xdr:rowOff>57150</xdr:rowOff>
    </xdr:from>
    <xdr:to>
      <xdr:col>21</xdr:col>
      <xdr:colOff>0</xdr:colOff>
      <xdr:row>3</xdr:row>
      <xdr:rowOff>191357</xdr:rowOff>
    </xdr:to>
    <xdr:pic>
      <xdr:nvPicPr>
        <xdr:cNvPr id="12"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21</xdr:col>
      <xdr:colOff>0</xdr:colOff>
      <xdr:row>3</xdr:row>
      <xdr:rowOff>57150</xdr:rowOff>
    </xdr:from>
    <xdr:to>
      <xdr:col>21</xdr:col>
      <xdr:colOff>0</xdr:colOff>
      <xdr:row>3</xdr:row>
      <xdr:rowOff>191357</xdr:rowOff>
    </xdr:to>
    <xdr:pic>
      <xdr:nvPicPr>
        <xdr:cNvPr id="13"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21</xdr:col>
      <xdr:colOff>0</xdr:colOff>
      <xdr:row>3</xdr:row>
      <xdr:rowOff>57150</xdr:rowOff>
    </xdr:from>
    <xdr:to>
      <xdr:col>21</xdr:col>
      <xdr:colOff>0</xdr:colOff>
      <xdr:row>3</xdr:row>
      <xdr:rowOff>191357</xdr:rowOff>
    </xdr:to>
    <xdr:pic>
      <xdr:nvPicPr>
        <xdr:cNvPr id="14"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21</xdr:col>
      <xdr:colOff>0</xdr:colOff>
      <xdr:row>3</xdr:row>
      <xdr:rowOff>57150</xdr:rowOff>
    </xdr:from>
    <xdr:to>
      <xdr:col>21</xdr:col>
      <xdr:colOff>0</xdr:colOff>
      <xdr:row>3</xdr:row>
      <xdr:rowOff>191357</xdr:rowOff>
    </xdr:to>
    <xdr:pic>
      <xdr:nvPicPr>
        <xdr:cNvPr id="15"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21</xdr:col>
      <xdr:colOff>0</xdr:colOff>
      <xdr:row>3</xdr:row>
      <xdr:rowOff>57150</xdr:rowOff>
    </xdr:from>
    <xdr:to>
      <xdr:col>21</xdr:col>
      <xdr:colOff>0</xdr:colOff>
      <xdr:row>3</xdr:row>
      <xdr:rowOff>191357</xdr:rowOff>
    </xdr:to>
    <xdr:pic>
      <xdr:nvPicPr>
        <xdr:cNvPr id="16"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21</xdr:col>
      <xdr:colOff>0</xdr:colOff>
      <xdr:row>3</xdr:row>
      <xdr:rowOff>57150</xdr:rowOff>
    </xdr:from>
    <xdr:to>
      <xdr:col>21</xdr:col>
      <xdr:colOff>0</xdr:colOff>
      <xdr:row>3</xdr:row>
      <xdr:rowOff>191357</xdr:rowOff>
    </xdr:to>
    <xdr:pic>
      <xdr:nvPicPr>
        <xdr:cNvPr id="17"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21</xdr:col>
      <xdr:colOff>0</xdr:colOff>
      <xdr:row>3</xdr:row>
      <xdr:rowOff>57150</xdr:rowOff>
    </xdr:from>
    <xdr:to>
      <xdr:col>21</xdr:col>
      <xdr:colOff>0</xdr:colOff>
      <xdr:row>3</xdr:row>
      <xdr:rowOff>191357</xdr:rowOff>
    </xdr:to>
    <xdr:pic>
      <xdr:nvPicPr>
        <xdr:cNvPr id="18"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200-00001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21</xdr:col>
      <xdr:colOff>0</xdr:colOff>
      <xdr:row>3</xdr:row>
      <xdr:rowOff>57150</xdr:rowOff>
    </xdr:from>
    <xdr:to>
      <xdr:col>21</xdr:col>
      <xdr:colOff>0</xdr:colOff>
      <xdr:row>3</xdr:row>
      <xdr:rowOff>191357</xdr:rowOff>
    </xdr:to>
    <xdr:pic>
      <xdr:nvPicPr>
        <xdr:cNvPr id="19"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200-00001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21</xdr:col>
      <xdr:colOff>0</xdr:colOff>
      <xdr:row>3</xdr:row>
      <xdr:rowOff>57150</xdr:rowOff>
    </xdr:from>
    <xdr:to>
      <xdr:col>21</xdr:col>
      <xdr:colOff>0</xdr:colOff>
      <xdr:row>3</xdr:row>
      <xdr:rowOff>191357</xdr:rowOff>
    </xdr:to>
    <xdr:pic>
      <xdr:nvPicPr>
        <xdr:cNvPr id="20"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21</xdr:col>
      <xdr:colOff>0</xdr:colOff>
      <xdr:row>3</xdr:row>
      <xdr:rowOff>57150</xdr:rowOff>
    </xdr:from>
    <xdr:to>
      <xdr:col>21</xdr:col>
      <xdr:colOff>0</xdr:colOff>
      <xdr:row>3</xdr:row>
      <xdr:rowOff>191357</xdr:rowOff>
    </xdr:to>
    <xdr:pic>
      <xdr:nvPicPr>
        <xdr:cNvPr id="21" name="Picture 63" descr="C:\Users\hfreeth\AppData\Local\Microsoft\Windows\Temporary Internet Files\Content.IE5\XLHOTTUP\MM900254501[1].gif">
          <a:hlinkClick xmlns:r="http://schemas.openxmlformats.org/officeDocument/2006/relationships" r:id="rId16"/>
          <a:extLst>
            <a:ext uri="{FF2B5EF4-FFF2-40B4-BE49-F238E27FC236}">
              <a16:creationId xmlns:a16="http://schemas.microsoft.com/office/drawing/2014/main" id="{00000000-0008-0000-0200-00001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21</xdr:col>
      <xdr:colOff>0</xdr:colOff>
      <xdr:row>3</xdr:row>
      <xdr:rowOff>57150</xdr:rowOff>
    </xdr:from>
    <xdr:to>
      <xdr:col>21</xdr:col>
      <xdr:colOff>0</xdr:colOff>
      <xdr:row>3</xdr:row>
      <xdr:rowOff>191357</xdr:rowOff>
    </xdr:to>
    <xdr:pic>
      <xdr:nvPicPr>
        <xdr:cNvPr id="22" name="Picture 63" descr="C:\Users\hfreeth\AppData\Local\Microsoft\Windows\Temporary Internet Files\Content.IE5\XLHOTTUP\MM900254501[1].gif">
          <a:hlinkClick xmlns:r="http://schemas.openxmlformats.org/officeDocument/2006/relationships" r:id="rId16"/>
          <a:extLst>
            <a:ext uri="{FF2B5EF4-FFF2-40B4-BE49-F238E27FC236}">
              <a16:creationId xmlns:a16="http://schemas.microsoft.com/office/drawing/2014/main" id="{00000000-0008-0000-0200-00001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21</xdr:col>
      <xdr:colOff>0</xdr:colOff>
      <xdr:row>3</xdr:row>
      <xdr:rowOff>57150</xdr:rowOff>
    </xdr:from>
    <xdr:to>
      <xdr:col>21</xdr:col>
      <xdr:colOff>0</xdr:colOff>
      <xdr:row>3</xdr:row>
      <xdr:rowOff>191357</xdr:rowOff>
    </xdr:to>
    <xdr:pic>
      <xdr:nvPicPr>
        <xdr:cNvPr id="23" name="Picture 63" descr="C:\Users\hfreeth\AppData\Local\Microsoft\Windows\Temporary Internet Files\Content.IE5\XLHOTTUP\MM900254501[1].gif">
          <a:hlinkClick xmlns:r="http://schemas.openxmlformats.org/officeDocument/2006/relationships" r:id="rId16"/>
          <a:extLst>
            <a:ext uri="{FF2B5EF4-FFF2-40B4-BE49-F238E27FC236}">
              <a16:creationId xmlns:a16="http://schemas.microsoft.com/office/drawing/2014/main" id="{00000000-0008-0000-0200-00001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21</xdr:col>
      <xdr:colOff>0</xdr:colOff>
      <xdr:row>3</xdr:row>
      <xdr:rowOff>57150</xdr:rowOff>
    </xdr:from>
    <xdr:to>
      <xdr:col>21</xdr:col>
      <xdr:colOff>0</xdr:colOff>
      <xdr:row>3</xdr:row>
      <xdr:rowOff>191357</xdr:rowOff>
    </xdr:to>
    <xdr:pic>
      <xdr:nvPicPr>
        <xdr:cNvPr id="24" name="Picture 63" descr="C:\Users\hfreeth\AppData\Local\Microsoft\Windows\Temporary Internet Files\Content.IE5\XLHOTTUP\MM900254501[1].gif">
          <a:hlinkClick xmlns:r="http://schemas.openxmlformats.org/officeDocument/2006/relationships" r:id="rId16"/>
          <a:extLst>
            <a:ext uri="{FF2B5EF4-FFF2-40B4-BE49-F238E27FC236}">
              <a16:creationId xmlns:a16="http://schemas.microsoft.com/office/drawing/2014/main" id="{00000000-0008-0000-0200-00001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21</xdr:col>
      <xdr:colOff>0</xdr:colOff>
      <xdr:row>3</xdr:row>
      <xdr:rowOff>57150</xdr:rowOff>
    </xdr:from>
    <xdr:to>
      <xdr:col>21</xdr:col>
      <xdr:colOff>0</xdr:colOff>
      <xdr:row>3</xdr:row>
      <xdr:rowOff>191357</xdr:rowOff>
    </xdr:to>
    <xdr:pic>
      <xdr:nvPicPr>
        <xdr:cNvPr id="25"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1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21</xdr:col>
      <xdr:colOff>0</xdr:colOff>
      <xdr:row>3</xdr:row>
      <xdr:rowOff>57150</xdr:rowOff>
    </xdr:from>
    <xdr:to>
      <xdr:col>21</xdr:col>
      <xdr:colOff>0</xdr:colOff>
      <xdr:row>3</xdr:row>
      <xdr:rowOff>191357</xdr:rowOff>
    </xdr:to>
    <xdr:pic>
      <xdr:nvPicPr>
        <xdr:cNvPr id="26" name="Picture 25"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1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21</xdr:col>
      <xdr:colOff>0</xdr:colOff>
      <xdr:row>3</xdr:row>
      <xdr:rowOff>57150</xdr:rowOff>
    </xdr:from>
    <xdr:to>
      <xdr:col>21</xdr:col>
      <xdr:colOff>0</xdr:colOff>
      <xdr:row>3</xdr:row>
      <xdr:rowOff>191357</xdr:rowOff>
    </xdr:to>
    <xdr:pic>
      <xdr:nvPicPr>
        <xdr:cNvPr id="27"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1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1</xdr:col>
      <xdr:colOff>657225</xdr:colOff>
      <xdr:row>3</xdr:row>
      <xdr:rowOff>57150</xdr:rowOff>
    </xdr:from>
    <xdr:to>
      <xdr:col>1</xdr:col>
      <xdr:colOff>657225</xdr:colOff>
      <xdr:row>3</xdr:row>
      <xdr:rowOff>191357</xdr:rowOff>
    </xdr:to>
    <xdr:pic>
      <xdr:nvPicPr>
        <xdr:cNvPr id="28" name="Picture 63" descr="C:\Users\hfreeth\AppData\Local\Microsoft\Windows\Temporary Internet Files\Content.IE5\XLHOTTUP\MM900254501[1].gif">
          <a:extLst>
            <a:ext uri="{FF2B5EF4-FFF2-40B4-BE49-F238E27FC236}">
              <a16:creationId xmlns:a16="http://schemas.microsoft.com/office/drawing/2014/main" id="{00000000-0008-0000-0200-00001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24150" y="647700"/>
          <a:ext cx="0" cy="134207"/>
        </a:xfrm>
        <a:prstGeom prst="rect">
          <a:avLst/>
        </a:prstGeom>
        <a:noFill/>
      </xdr:spPr>
    </xdr:pic>
    <xdr:clientData/>
  </xdr:twoCellAnchor>
  <xdr:oneCellAnchor>
    <xdr:from>
      <xdr:col>21</xdr:col>
      <xdr:colOff>0</xdr:colOff>
      <xdr:row>3</xdr:row>
      <xdr:rowOff>57150</xdr:rowOff>
    </xdr:from>
    <xdr:ext cx="0" cy="134207"/>
    <xdr:pic>
      <xdr:nvPicPr>
        <xdr:cNvPr id="29"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718750" y="647700"/>
          <a:ext cx="0" cy="134207"/>
        </a:xfrm>
        <a:prstGeom prst="rect">
          <a:avLst/>
        </a:prstGeom>
        <a:noFill/>
      </xdr:spPr>
    </xdr:pic>
    <xdr:clientData/>
  </xdr:oneCellAnchor>
  <xdr:oneCellAnchor>
    <xdr:from>
      <xdr:col>16</xdr:col>
      <xdr:colOff>0</xdr:colOff>
      <xdr:row>3</xdr:row>
      <xdr:rowOff>57150</xdr:rowOff>
    </xdr:from>
    <xdr:ext cx="0" cy="134207"/>
    <xdr:pic>
      <xdr:nvPicPr>
        <xdr:cNvPr id="30"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1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031950" y="647700"/>
          <a:ext cx="0" cy="134207"/>
        </a:xfrm>
        <a:prstGeom prst="rect">
          <a:avLst/>
        </a:prstGeom>
        <a:noFill/>
      </xdr:spPr>
    </xdr:pic>
    <xdr:clientData/>
  </xdr:oneCellAnchor>
  <xdr:oneCellAnchor>
    <xdr:from>
      <xdr:col>9</xdr:col>
      <xdr:colOff>857250</xdr:colOff>
      <xdr:row>3</xdr:row>
      <xdr:rowOff>57150</xdr:rowOff>
    </xdr:from>
    <xdr:ext cx="0" cy="134207"/>
    <xdr:pic>
      <xdr:nvPicPr>
        <xdr:cNvPr id="35"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2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49275" y="647700"/>
          <a:ext cx="0" cy="134207"/>
        </a:xfrm>
        <a:prstGeom prst="rect">
          <a:avLst/>
        </a:prstGeom>
        <a:noFill/>
      </xdr:spPr>
    </xdr:pic>
    <xdr:clientData/>
  </xdr:oneCellAnchor>
  <xdr:oneCellAnchor>
    <xdr:from>
      <xdr:col>9</xdr:col>
      <xdr:colOff>857250</xdr:colOff>
      <xdr:row>3</xdr:row>
      <xdr:rowOff>57150</xdr:rowOff>
    </xdr:from>
    <xdr:ext cx="0" cy="134207"/>
    <xdr:pic>
      <xdr:nvPicPr>
        <xdr:cNvPr id="36"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2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49275" y="647700"/>
          <a:ext cx="0" cy="134207"/>
        </a:xfrm>
        <a:prstGeom prst="rect">
          <a:avLst/>
        </a:prstGeom>
        <a:noFill/>
      </xdr:spPr>
    </xdr:pic>
    <xdr:clientData/>
  </xdr:oneCellAnchor>
  <xdr:oneCellAnchor>
    <xdr:from>
      <xdr:col>11</xdr:col>
      <xdr:colOff>0</xdr:colOff>
      <xdr:row>3</xdr:row>
      <xdr:rowOff>57150</xdr:rowOff>
    </xdr:from>
    <xdr:ext cx="0" cy="134207"/>
    <xdr:pic>
      <xdr:nvPicPr>
        <xdr:cNvPr id="43"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2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697075" y="647700"/>
          <a:ext cx="0" cy="134207"/>
        </a:xfrm>
        <a:prstGeom prst="rect">
          <a:avLst/>
        </a:prstGeom>
        <a:noFill/>
      </xdr:spPr>
    </xdr:pic>
    <xdr:clientData/>
  </xdr:oneCellAnchor>
  <xdr:oneCellAnchor>
    <xdr:from>
      <xdr:col>11</xdr:col>
      <xdr:colOff>0</xdr:colOff>
      <xdr:row>3</xdr:row>
      <xdr:rowOff>57150</xdr:rowOff>
    </xdr:from>
    <xdr:ext cx="0" cy="134207"/>
    <xdr:pic>
      <xdr:nvPicPr>
        <xdr:cNvPr id="44"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2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697075" y="647700"/>
          <a:ext cx="0" cy="134207"/>
        </a:xfrm>
        <a:prstGeom prst="rect">
          <a:avLst/>
        </a:prstGeom>
        <a:noFill/>
      </xdr:spPr>
    </xdr:pic>
    <xdr:clientData/>
  </xdr:oneCellAnchor>
  <xdr:oneCellAnchor>
    <xdr:from>
      <xdr:col>13</xdr:col>
      <xdr:colOff>857250</xdr:colOff>
      <xdr:row>3</xdr:row>
      <xdr:rowOff>57150</xdr:rowOff>
    </xdr:from>
    <xdr:ext cx="0" cy="134207"/>
    <xdr:pic>
      <xdr:nvPicPr>
        <xdr:cNvPr id="46"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2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621125" y="647700"/>
          <a:ext cx="0" cy="134207"/>
        </a:xfrm>
        <a:prstGeom prst="rect">
          <a:avLst/>
        </a:prstGeom>
        <a:noFill/>
      </xdr:spPr>
    </xdr:pic>
    <xdr:clientData/>
  </xdr:oneCellAnchor>
  <xdr:oneCellAnchor>
    <xdr:from>
      <xdr:col>13</xdr:col>
      <xdr:colOff>857250</xdr:colOff>
      <xdr:row>3</xdr:row>
      <xdr:rowOff>57150</xdr:rowOff>
    </xdr:from>
    <xdr:ext cx="0" cy="134207"/>
    <xdr:pic>
      <xdr:nvPicPr>
        <xdr:cNvPr id="47"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2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621125" y="647700"/>
          <a:ext cx="0" cy="134207"/>
        </a:xfrm>
        <a:prstGeom prst="rect">
          <a:avLst/>
        </a:prstGeom>
        <a:noFill/>
      </xdr:spPr>
    </xdr:pic>
    <xdr:clientData/>
  </xdr:oneCellAnchor>
  <xdr:oneCellAnchor>
    <xdr:from>
      <xdr:col>14</xdr:col>
      <xdr:colOff>857250</xdr:colOff>
      <xdr:row>3</xdr:row>
      <xdr:rowOff>57150</xdr:rowOff>
    </xdr:from>
    <xdr:ext cx="0" cy="134207"/>
    <xdr:pic>
      <xdr:nvPicPr>
        <xdr:cNvPr id="49" name="Picture 48"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3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754600" y="647700"/>
          <a:ext cx="0" cy="134207"/>
        </a:xfrm>
        <a:prstGeom prst="rect">
          <a:avLst/>
        </a:prstGeom>
        <a:noFill/>
      </xdr:spPr>
    </xdr:pic>
    <xdr:clientData/>
  </xdr:oneCellAnchor>
  <xdr:oneCellAnchor>
    <xdr:from>
      <xdr:col>14</xdr:col>
      <xdr:colOff>857250</xdr:colOff>
      <xdr:row>3</xdr:row>
      <xdr:rowOff>57150</xdr:rowOff>
    </xdr:from>
    <xdr:ext cx="0" cy="134207"/>
    <xdr:pic>
      <xdr:nvPicPr>
        <xdr:cNvPr id="50"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3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754600" y="647700"/>
          <a:ext cx="0" cy="134207"/>
        </a:xfrm>
        <a:prstGeom prst="rect">
          <a:avLst/>
        </a:prstGeom>
        <a:noFill/>
      </xdr:spPr>
    </xdr:pic>
    <xdr:clientData/>
  </xdr:oneCellAnchor>
  <xdr:oneCellAnchor>
    <xdr:from>
      <xdr:col>16</xdr:col>
      <xdr:colOff>104775</xdr:colOff>
      <xdr:row>2</xdr:row>
      <xdr:rowOff>28575</xdr:rowOff>
    </xdr:from>
    <xdr:ext cx="180975" cy="172307"/>
    <xdr:pic>
      <xdr:nvPicPr>
        <xdr:cNvPr id="51" name="Picture 63" descr="C:\Users\hfreeth\AppData\Local\Microsoft\Windows\Temporary Internet Files\Content.IE5\XLHOTTUP\MM900254501[1].gif">
          <a:hlinkClick xmlns:r="http://schemas.openxmlformats.org/officeDocument/2006/relationships" r:id="rId17"/>
          <a:extLst>
            <a:ext uri="{FF2B5EF4-FFF2-40B4-BE49-F238E27FC236}">
              <a16:creationId xmlns:a16="http://schemas.microsoft.com/office/drawing/2014/main" id="{00000000-0008-0000-0200-00003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871275" y="438150"/>
          <a:ext cx="180975" cy="172307"/>
        </a:xfrm>
        <a:prstGeom prst="rect">
          <a:avLst/>
        </a:prstGeom>
        <a:noFill/>
      </xdr:spPr>
    </xdr:pic>
    <xdr:clientData/>
  </xdr:oneCellAnchor>
  <xdr:oneCellAnchor>
    <xdr:from>
      <xdr:col>15</xdr:col>
      <xdr:colOff>0</xdr:colOff>
      <xdr:row>3</xdr:row>
      <xdr:rowOff>57150</xdr:rowOff>
    </xdr:from>
    <xdr:ext cx="0" cy="134207"/>
    <xdr:pic>
      <xdr:nvPicPr>
        <xdr:cNvPr id="52"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3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650200" y="647700"/>
          <a:ext cx="0" cy="134207"/>
        </a:xfrm>
        <a:prstGeom prst="rect">
          <a:avLst/>
        </a:prstGeom>
        <a:noFill/>
      </xdr:spPr>
    </xdr:pic>
    <xdr:clientData/>
  </xdr:oneCellAnchor>
  <xdr:oneCellAnchor>
    <xdr:from>
      <xdr:col>15</xdr:col>
      <xdr:colOff>0</xdr:colOff>
      <xdr:row>3</xdr:row>
      <xdr:rowOff>57150</xdr:rowOff>
    </xdr:from>
    <xdr:ext cx="0" cy="134207"/>
    <xdr:pic>
      <xdr:nvPicPr>
        <xdr:cNvPr id="53"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3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650200" y="647700"/>
          <a:ext cx="0" cy="134207"/>
        </a:xfrm>
        <a:prstGeom prst="rect">
          <a:avLst/>
        </a:prstGeom>
        <a:noFill/>
      </xdr:spPr>
    </xdr:pic>
    <xdr:clientData/>
  </xdr:oneCellAnchor>
  <xdr:oneCellAnchor>
    <xdr:from>
      <xdr:col>15</xdr:col>
      <xdr:colOff>0</xdr:colOff>
      <xdr:row>3</xdr:row>
      <xdr:rowOff>57150</xdr:rowOff>
    </xdr:from>
    <xdr:ext cx="0" cy="134207"/>
    <xdr:pic>
      <xdr:nvPicPr>
        <xdr:cNvPr id="55"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3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098000" y="647700"/>
          <a:ext cx="0" cy="134207"/>
        </a:xfrm>
        <a:prstGeom prst="rect">
          <a:avLst/>
        </a:prstGeom>
        <a:noFill/>
      </xdr:spPr>
    </xdr:pic>
    <xdr:clientData/>
  </xdr:oneCellAnchor>
  <xdr:oneCellAnchor>
    <xdr:from>
      <xdr:col>15</xdr:col>
      <xdr:colOff>0</xdr:colOff>
      <xdr:row>3</xdr:row>
      <xdr:rowOff>57150</xdr:rowOff>
    </xdr:from>
    <xdr:ext cx="0" cy="134207"/>
    <xdr:pic>
      <xdr:nvPicPr>
        <xdr:cNvPr id="56"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3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098000" y="647700"/>
          <a:ext cx="0" cy="134207"/>
        </a:xfrm>
        <a:prstGeom prst="rect">
          <a:avLst/>
        </a:prstGeom>
        <a:noFill/>
      </xdr:spPr>
    </xdr:pic>
    <xdr:clientData/>
  </xdr:oneCellAnchor>
  <xdr:oneCellAnchor>
    <xdr:from>
      <xdr:col>15</xdr:col>
      <xdr:colOff>0</xdr:colOff>
      <xdr:row>3</xdr:row>
      <xdr:rowOff>57150</xdr:rowOff>
    </xdr:from>
    <xdr:ext cx="0" cy="134207"/>
    <xdr:pic>
      <xdr:nvPicPr>
        <xdr:cNvPr id="58"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3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545800" y="647700"/>
          <a:ext cx="0" cy="134207"/>
        </a:xfrm>
        <a:prstGeom prst="rect">
          <a:avLst/>
        </a:prstGeom>
        <a:noFill/>
      </xdr:spPr>
    </xdr:pic>
    <xdr:clientData/>
  </xdr:oneCellAnchor>
  <xdr:oneCellAnchor>
    <xdr:from>
      <xdr:col>15</xdr:col>
      <xdr:colOff>0</xdr:colOff>
      <xdr:row>3</xdr:row>
      <xdr:rowOff>57150</xdr:rowOff>
    </xdr:from>
    <xdr:ext cx="0" cy="134207"/>
    <xdr:pic>
      <xdr:nvPicPr>
        <xdr:cNvPr id="59"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3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545800" y="647700"/>
          <a:ext cx="0" cy="134207"/>
        </a:xfrm>
        <a:prstGeom prst="rect">
          <a:avLst/>
        </a:prstGeom>
        <a:noFill/>
      </xdr:spPr>
    </xdr:pic>
    <xdr:clientData/>
  </xdr:oneCellAnchor>
  <xdr:oneCellAnchor>
    <xdr:from>
      <xdr:col>15</xdr:col>
      <xdr:colOff>0</xdr:colOff>
      <xdr:row>3</xdr:row>
      <xdr:rowOff>57150</xdr:rowOff>
    </xdr:from>
    <xdr:ext cx="0" cy="134207"/>
    <xdr:pic>
      <xdr:nvPicPr>
        <xdr:cNvPr id="61"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3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993600" y="647700"/>
          <a:ext cx="0" cy="134207"/>
        </a:xfrm>
        <a:prstGeom prst="rect">
          <a:avLst/>
        </a:prstGeom>
        <a:noFill/>
      </xdr:spPr>
    </xdr:pic>
    <xdr:clientData/>
  </xdr:oneCellAnchor>
  <xdr:oneCellAnchor>
    <xdr:from>
      <xdr:col>15</xdr:col>
      <xdr:colOff>0</xdr:colOff>
      <xdr:row>3</xdr:row>
      <xdr:rowOff>57150</xdr:rowOff>
    </xdr:from>
    <xdr:ext cx="0" cy="134207"/>
    <xdr:pic>
      <xdr:nvPicPr>
        <xdr:cNvPr id="62"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3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993600" y="647700"/>
          <a:ext cx="0" cy="134207"/>
        </a:xfrm>
        <a:prstGeom prst="rect">
          <a:avLst/>
        </a:prstGeom>
        <a:noFill/>
      </xdr:spPr>
    </xdr:pic>
    <xdr:clientData/>
  </xdr:oneCellAnchor>
  <xdr:oneCellAnchor>
    <xdr:from>
      <xdr:col>15</xdr:col>
      <xdr:colOff>857250</xdr:colOff>
      <xdr:row>3</xdr:row>
      <xdr:rowOff>57150</xdr:rowOff>
    </xdr:from>
    <xdr:ext cx="0" cy="134207"/>
    <xdr:pic>
      <xdr:nvPicPr>
        <xdr:cNvPr id="64"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4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441400" y="647700"/>
          <a:ext cx="0" cy="134207"/>
        </a:xfrm>
        <a:prstGeom prst="rect">
          <a:avLst/>
        </a:prstGeom>
        <a:noFill/>
      </xdr:spPr>
    </xdr:pic>
    <xdr:clientData/>
  </xdr:oneCellAnchor>
  <xdr:oneCellAnchor>
    <xdr:from>
      <xdr:col>15</xdr:col>
      <xdr:colOff>857250</xdr:colOff>
      <xdr:row>3</xdr:row>
      <xdr:rowOff>57150</xdr:rowOff>
    </xdr:from>
    <xdr:ext cx="0" cy="134207"/>
    <xdr:pic>
      <xdr:nvPicPr>
        <xdr:cNvPr id="65"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4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441400" y="647700"/>
          <a:ext cx="0" cy="134207"/>
        </a:xfrm>
        <a:prstGeom prst="rect">
          <a:avLst/>
        </a:prstGeom>
        <a:noFill/>
      </xdr:spPr>
    </xdr:pic>
    <xdr:clientData/>
  </xdr:oneCellAnchor>
  <xdr:oneCellAnchor>
    <xdr:from>
      <xdr:col>16</xdr:col>
      <xdr:colOff>857250</xdr:colOff>
      <xdr:row>3</xdr:row>
      <xdr:rowOff>57150</xdr:rowOff>
    </xdr:from>
    <xdr:ext cx="0" cy="134207"/>
    <xdr:pic>
      <xdr:nvPicPr>
        <xdr:cNvPr id="67"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4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16</xdr:col>
      <xdr:colOff>857250</xdr:colOff>
      <xdr:row>3</xdr:row>
      <xdr:rowOff>57150</xdr:rowOff>
    </xdr:from>
    <xdr:ext cx="0" cy="134207"/>
    <xdr:pic>
      <xdr:nvPicPr>
        <xdr:cNvPr id="68"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4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18</xdr:col>
      <xdr:colOff>857250</xdr:colOff>
      <xdr:row>3</xdr:row>
      <xdr:rowOff>57150</xdr:rowOff>
    </xdr:from>
    <xdr:ext cx="0" cy="134207"/>
    <xdr:pic>
      <xdr:nvPicPr>
        <xdr:cNvPr id="69"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4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18</xdr:col>
      <xdr:colOff>857250</xdr:colOff>
      <xdr:row>3</xdr:row>
      <xdr:rowOff>57150</xdr:rowOff>
    </xdr:from>
    <xdr:ext cx="0" cy="134207"/>
    <xdr:pic>
      <xdr:nvPicPr>
        <xdr:cNvPr id="70"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4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16</xdr:col>
      <xdr:colOff>857250</xdr:colOff>
      <xdr:row>3</xdr:row>
      <xdr:rowOff>57150</xdr:rowOff>
    </xdr:from>
    <xdr:ext cx="0" cy="134207"/>
    <xdr:pic>
      <xdr:nvPicPr>
        <xdr:cNvPr id="71"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4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16</xdr:col>
      <xdr:colOff>857250</xdr:colOff>
      <xdr:row>3</xdr:row>
      <xdr:rowOff>57150</xdr:rowOff>
    </xdr:from>
    <xdr:ext cx="0" cy="134207"/>
    <xdr:pic>
      <xdr:nvPicPr>
        <xdr:cNvPr id="72"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4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18</xdr:col>
      <xdr:colOff>857250</xdr:colOff>
      <xdr:row>3</xdr:row>
      <xdr:rowOff>57150</xdr:rowOff>
    </xdr:from>
    <xdr:ext cx="0" cy="134207"/>
    <xdr:pic>
      <xdr:nvPicPr>
        <xdr:cNvPr id="74"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4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18</xdr:col>
      <xdr:colOff>857250</xdr:colOff>
      <xdr:row>3</xdr:row>
      <xdr:rowOff>57150</xdr:rowOff>
    </xdr:from>
    <xdr:ext cx="0" cy="134207"/>
    <xdr:pic>
      <xdr:nvPicPr>
        <xdr:cNvPr id="75"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4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19</xdr:col>
      <xdr:colOff>857250</xdr:colOff>
      <xdr:row>3</xdr:row>
      <xdr:rowOff>57150</xdr:rowOff>
    </xdr:from>
    <xdr:ext cx="0" cy="134207"/>
    <xdr:pic>
      <xdr:nvPicPr>
        <xdr:cNvPr id="77"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4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84800" y="647700"/>
          <a:ext cx="0" cy="134207"/>
        </a:xfrm>
        <a:prstGeom prst="rect">
          <a:avLst/>
        </a:prstGeom>
        <a:noFill/>
      </xdr:spPr>
    </xdr:pic>
    <xdr:clientData/>
  </xdr:oneCellAnchor>
  <xdr:oneCellAnchor>
    <xdr:from>
      <xdr:col>19</xdr:col>
      <xdr:colOff>857250</xdr:colOff>
      <xdr:row>3</xdr:row>
      <xdr:rowOff>57150</xdr:rowOff>
    </xdr:from>
    <xdr:ext cx="0" cy="134207"/>
    <xdr:pic>
      <xdr:nvPicPr>
        <xdr:cNvPr id="78"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4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84800" y="647700"/>
          <a:ext cx="0" cy="134207"/>
        </a:xfrm>
        <a:prstGeom prst="rect">
          <a:avLst/>
        </a:prstGeom>
        <a:noFill/>
      </xdr:spPr>
    </xdr:pic>
    <xdr:clientData/>
  </xdr:oneCellAnchor>
  <xdr:oneCellAnchor>
    <xdr:from>
      <xdr:col>21</xdr:col>
      <xdr:colOff>0</xdr:colOff>
      <xdr:row>3</xdr:row>
      <xdr:rowOff>57150</xdr:rowOff>
    </xdr:from>
    <xdr:ext cx="0" cy="134207"/>
    <xdr:pic>
      <xdr:nvPicPr>
        <xdr:cNvPr id="80"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5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128200" y="647700"/>
          <a:ext cx="0" cy="134207"/>
        </a:xfrm>
        <a:prstGeom prst="rect">
          <a:avLst/>
        </a:prstGeom>
        <a:noFill/>
      </xdr:spPr>
    </xdr:pic>
    <xdr:clientData/>
  </xdr:oneCellAnchor>
  <xdr:oneCellAnchor>
    <xdr:from>
      <xdr:col>21</xdr:col>
      <xdr:colOff>0</xdr:colOff>
      <xdr:row>3</xdr:row>
      <xdr:rowOff>57150</xdr:rowOff>
    </xdr:from>
    <xdr:ext cx="0" cy="134207"/>
    <xdr:pic>
      <xdr:nvPicPr>
        <xdr:cNvPr id="81"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5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128200" y="647700"/>
          <a:ext cx="0" cy="134207"/>
        </a:xfrm>
        <a:prstGeom prst="rect">
          <a:avLst/>
        </a:prstGeom>
        <a:noFill/>
      </xdr:spPr>
    </xdr:pic>
    <xdr:clientData/>
  </xdr:oneCellAnchor>
  <xdr:oneCellAnchor>
    <xdr:from>
      <xdr:col>21</xdr:col>
      <xdr:colOff>0</xdr:colOff>
      <xdr:row>3</xdr:row>
      <xdr:rowOff>57150</xdr:rowOff>
    </xdr:from>
    <xdr:ext cx="0" cy="134207"/>
    <xdr:pic>
      <xdr:nvPicPr>
        <xdr:cNvPr id="83"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5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090475" y="647700"/>
          <a:ext cx="0" cy="134207"/>
        </a:xfrm>
        <a:prstGeom prst="rect">
          <a:avLst/>
        </a:prstGeom>
        <a:noFill/>
      </xdr:spPr>
    </xdr:pic>
    <xdr:clientData/>
  </xdr:oneCellAnchor>
  <xdr:oneCellAnchor>
    <xdr:from>
      <xdr:col>21</xdr:col>
      <xdr:colOff>0</xdr:colOff>
      <xdr:row>3</xdr:row>
      <xdr:rowOff>57150</xdr:rowOff>
    </xdr:from>
    <xdr:ext cx="0" cy="134207"/>
    <xdr:pic>
      <xdr:nvPicPr>
        <xdr:cNvPr id="84"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5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090475" y="647700"/>
          <a:ext cx="0" cy="134207"/>
        </a:xfrm>
        <a:prstGeom prst="rect">
          <a:avLst/>
        </a:prstGeom>
        <a:noFill/>
      </xdr:spPr>
    </xdr:pic>
    <xdr:clientData/>
  </xdr:oneCellAnchor>
  <xdr:oneCellAnchor>
    <xdr:from>
      <xdr:col>21</xdr:col>
      <xdr:colOff>0</xdr:colOff>
      <xdr:row>3</xdr:row>
      <xdr:rowOff>57150</xdr:rowOff>
    </xdr:from>
    <xdr:ext cx="0" cy="134207"/>
    <xdr:pic>
      <xdr:nvPicPr>
        <xdr:cNvPr id="86"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5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604950" y="647700"/>
          <a:ext cx="0" cy="134207"/>
        </a:xfrm>
        <a:prstGeom prst="rect">
          <a:avLst/>
        </a:prstGeom>
        <a:noFill/>
      </xdr:spPr>
    </xdr:pic>
    <xdr:clientData/>
  </xdr:oneCellAnchor>
  <xdr:oneCellAnchor>
    <xdr:from>
      <xdr:col>21</xdr:col>
      <xdr:colOff>0</xdr:colOff>
      <xdr:row>3</xdr:row>
      <xdr:rowOff>57150</xdr:rowOff>
    </xdr:from>
    <xdr:ext cx="0" cy="134207"/>
    <xdr:pic>
      <xdr:nvPicPr>
        <xdr:cNvPr id="87"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5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604950" y="647700"/>
          <a:ext cx="0" cy="134207"/>
        </a:xfrm>
        <a:prstGeom prst="rect">
          <a:avLst/>
        </a:prstGeom>
        <a:noFill/>
      </xdr:spPr>
    </xdr:pic>
    <xdr:clientData/>
  </xdr:oneCellAnchor>
  <xdr:oneCellAnchor>
    <xdr:from>
      <xdr:col>21</xdr:col>
      <xdr:colOff>0</xdr:colOff>
      <xdr:row>3</xdr:row>
      <xdr:rowOff>57150</xdr:rowOff>
    </xdr:from>
    <xdr:ext cx="0" cy="134207"/>
    <xdr:pic>
      <xdr:nvPicPr>
        <xdr:cNvPr id="89"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5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909875" y="647700"/>
          <a:ext cx="0" cy="134207"/>
        </a:xfrm>
        <a:prstGeom prst="rect">
          <a:avLst/>
        </a:prstGeom>
        <a:noFill/>
      </xdr:spPr>
    </xdr:pic>
    <xdr:clientData/>
  </xdr:oneCellAnchor>
  <xdr:oneCellAnchor>
    <xdr:from>
      <xdr:col>21</xdr:col>
      <xdr:colOff>0</xdr:colOff>
      <xdr:row>3</xdr:row>
      <xdr:rowOff>57150</xdr:rowOff>
    </xdr:from>
    <xdr:ext cx="0" cy="134207"/>
    <xdr:pic>
      <xdr:nvPicPr>
        <xdr:cNvPr id="90"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5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909875" y="647700"/>
          <a:ext cx="0" cy="134207"/>
        </a:xfrm>
        <a:prstGeom prst="rect">
          <a:avLst/>
        </a:prstGeom>
        <a:noFill/>
      </xdr:spPr>
    </xdr:pic>
    <xdr:clientData/>
  </xdr:oneCellAnchor>
  <xdr:oneCellAnchor>
    <xdr:from>
      <xdr:col>21</xdr:col>
      <xdr:colOff>0</xdr:colOff>
      <xdr:row>3</xdr:row>
      <xdr:rowOff>57150</xdr:rowOff>
    </xdr:from>
    <xdr:ext cx="0" cy="134207"/>
    <xdr:pic>
      <xdr:nvPicPr>
        <xdr:cNvPr id="92"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5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214800" y="647700"/>
          <a:ext cx="0" cy="134207"/>
        </a:xfrm>
        <a:prstGeom prst="rect">
          <a:avLst/>
        </a:prstGeom>
        <a:noFill/>
      </xdr:spPr>
    </xdr:pic>
    <xdr:clientData/>
  </xdr:oneCellAnchor>
  <xdr:oneCellAnchor>
    <xdr:from>
      <xdr:col>21</xdr:col>
      <xdr:colOff>0</xdr:colOff>
      <xdr:row>3</xdr:row>
      <xdr:rowOff>57150</xdr:rowOff>
    </xdr:from>
    <xdr:ext cx="0" cy="134207"/>
    <xdr:pic>
      <xdr:nvPicPr>
        <xdr:cNvPr id="93"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5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214800" y="647700"/>
          <a:ext cx="0" cy="134207"/>
        </a:xfrm>
        <a:prstGeom prst="rect">
          <a:avLst/>
        </a:prstGeom>
        <a:noFill/>
      </xdr:spPr>
    </xdr:pic>
    <xdr:clientData/>
  </xdr:oneCellAnchor>
  <xdr:oneCellAnchor>
    <xdr:from>
      <xdr:col>21</xdr:col>
      <xdr:colOff>0</xdr:colOff>
      <xdr:row>3</xdr:row>
      <xdr:rowOff>57150</xdr:rowOff>
    </xdr:from>
    <xdr:ext cx="0" cy="134207"/>
    <xdr:pic>
      <xdr:nvPicPr>
        <xdr:cNvPr id="95"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5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519725" y="647700"/>
          <a:ext cx="0" cy="134207"/>
        </a:xfrm>
        <a:prstGeom prst="rect">
          <a:avLst/>
        </a:prstGeom>
        <a:noFill/>
      </xdr:spPr>
    </xdr:pic>
    <xdr:clientData/>
  </xdr:oneCellAnchor>
  <xdr:oneCellAnchor>
    <xdr:from>
      <xdr:col>21</xdr:col>
      <xdr:colOff>0</xdr:colOff>
      <xdr:row>3</xdr:row>
      <xdr:rowOff>57150</xdr:rowOff>
    </xdr:from>
    <xdr:ext cx="0" cy="134207"/>
    <xdr:pic>
      <xdr:nvPicPr>
        <xdr:cNvPr id="96"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6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519725" y="647700"/>
          <a:ext cx="0" cy="134207"/>
        </a:xfrm>
        <a:prstGeom prst="rect">
          <a:avLst/>
        </a:prstGeom>
        <a:noFill/>
      </xdr:spPr>
    </xdr:pic>
    <xdr:clientData/>
  </xdr:oneCellAnchor>
  <xdr:oneCellAnchor>
    <xdr:from>
      <xdr:col>21</xdr:col>
      <xdr:colOff>0</xdr:colOff>
      <xdr:row>3</xdr:row>
      <xdr:rowOff>57150</xdr:rowOff>
    </xdr:from>
    <xdr:ext cx="0" cy="134207"/>
    <xdr:pic>
      <xdr:nvPicPr>
        <xdr:cNvPr id="98"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6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824650" y="647700"/>
          <a:ext cx="0" cy="134207"/>
        </a:xfrm>
        <a:prstGeom prst="rect">
          <a:avLst/>
        </a:prstGeom>
        <a:noFill/>
      </xdr:spPr>
    </xdr:pic>
    <xdr:clientData/>
  </xdr:oneCellAnchor>
  <xdr:oneCellAnchor>
    <xdr:from>
      <xdr:col>21</xdr:col>
      <xdr:colOff>0</xdr:colOff>
      <xdr:row>3</xdr:row>
      <xdr:rowOff>57150</xdr:rowOff>
    </xdr:from>
    <xdr:ext cx="0" cy="134207"/>
    <xdr:pic>
      <xdr:nvPicPr>
        <xdr:cNvPr id="99"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6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824650" y="647700"/>
          <a:ext cx="0" cy="134207"/>
        </a:xfrm>
        <a:prstGeom prst="rect">
          <a:avLst/>
        </a:prstGeom>
        <a:noFill/>
      </xdr:spPr>
    </xdr:pic>
    <xdr:clientData/>
  </xdr:oneCellAnchor>
  <xdr:oneCellAnchor>
    <xdr:from>
      <xdr:col>21</xdr:col>
      <xdr:colOff>0</xdr:colOff>
      <xdr:row>3</xdr:row>
      <xdr:rowOff>57150</xdr:rowOff>
    </xdr:from>
    <xdr:ext cx="0" cy="134207"/>
    <xdr:pic>
      <xdr:nvPicPr>
        <xdr:cNvPr id="101"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6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882050" y="647700"/>
          <a:ext cx="0" cy="134207"/>
        </a:xfrm>
        <a:prstGeom prst="rect">
          <a:avLst/>
        </a:prstGeom>
        <a:noFill/>
      </xdr:spPr>
    </xdr:pic>
    <xdr:clientData/>
  </xdr:oneCellAnchor>
  <xdr:oneCellAnchor>
    <xdr:from>
      <xdr:col>21</xdr:col>
      <xdr:colOff>0</xdr:colOff>
      <xdr:row>3</xdr:row>
      <xdr:rowOff>57150</xdr:rowOff>
    </xdr:from>
    <xdr:ext cx="0" cy="134207"/>
    <xdr:pic>
      <xdr:nvPicPr>
        <xdr:cNvPr id="102"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6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882050" y="647700"/>
          <a:ext cx="0" cy="134207"/>
        </a:xfrm>
        <a:prstGeom prst="rect">
          <a:avLst/>
        </a:prstGeom>
        <a:noFill/>
      </xdr:spPr>
    </xdr:pic>
    <xdr:clientData/>
  </xdr:oneCellAnchor>
  <xdr:oneCellAnchor>
    <xdr:from>
      <xdr:col>21</xdr:col>
      <xdr:colOff>0</xdr:colOff>
      <xdr:row>3</xdr:row>
      <xdr:rowOff>57150</xdr:rowOff>
    </xdr:from>
    <xdr:ext cx="0" cy="134207"/>
    <xdr:pic>
      <xdr:nvPicPr>
        <xdr:cNvPr id="104"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6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796575" y="647700"/>
          <a:ext cx="0" cy="134207"/>
        </a:xfrm>
        <a:prstGeom prst="rect">
          <a:avLst/>
        </a:prstGeom>
        <a:noFill/>
      </xdr:spPr>
    </xdr:pic>
    <xdr:clientData/>
  </xdr:oneCellAnchor>
  <xdr:oneCellAnchor>
    <xdr:from>
      <xdr:col>21</xdr:col>
      <xdr:colOff>0</xdr:colOff>
      <xdr:row>3</xdr:row>
      <xdr:rowOff>57150</xdr:rowOff>
    </xdr:from>
    <xdr:ext cx="0" cy="134207"/>
    <xdr:pic>
      <xdr:nvPicPr>
        <xdr:cNvPr id="105"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6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796575" y="647700"/>
          <a:ext cx="0" cy="134207"/>
        </a:xfrm>
        <a:prstGeom prst="rect">
          <a:avLst/>
        </a:prstGeom>
        <a:noFill/>
      </xdr:spPr>
    </xdr:pic>
    <xdr:clientData/>
  </xdr:oneCellAnchor>
  <xdr:oneCellAnchor>
    <xdr:from>
      <xdr:col>20</xdr:col>
      <xdr:colOff>790575</xdr:colOff>
      <xdr:row>2</xdr:row>
      <xdr:rowOff>28575</xdr:rowOff>
    </xdr:from>
    <xdr:ext cx="180975" cy="172307"/>
    <xdr:pic>
      <xdr:nvPicPr>
        <xdr:cNvPr id="91" name="Picture 63" descr="C:\Users\hfreeth\AppData\Local\Microsoft\Windows\Temporary Internet Files\Content.IE5\XLHOTTUP\MM900254501[1].gif">
          <a:hlinkClick xmlns:r="http://schemas.openxmlformats.org/officeDocument/2006/relationships" r:id="rId18"/>
          <a:extLst>
            <a:ext uri="{FF2B5EF4-FFF2-40B4-BE49-F238E27FC236}">
              <a16:creationId xmlns:a16="http://schemas.microsoft.com/office/drawing/2014/main" id="{00000000-0008-0000-0200-00005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853350" y="438150"/>
          <a:ext cx="180975" cy="172307"/>
        </a:xfrm>
        <a:prstGeom prst="rect">
          <a:avLst/>
        </a:prstGeom>
        <a:noFill/>
      </xdr:spPr>
    </xdr:pic>
    <xdr:clientData/>
  </xdr:oneCellAnchor>
  <xdr:oneCellAnchor>
    <xdr:from>
      <xdr:col>7</xdr:col>
      <xdr:colOff>3419475</xdr:colOff>
      <xdr:row>2</xdr:row>
      <xdr:rowOff>28575</xdr:rowOff>
    </xdr:from>
    <xdr:ext cx="180975" cy="172307"/>
    <xdr:pic>
      <xdr:nvPicPr>
        <xdr:cNvPr id="103" name="Picture 63" descr="C:\Users\hfreeth\AppData\Local\Microsoft\Windows\Temporary Internet Files\Content.IE5\XLHOTTUP\MM900254501[1].gif">
          <a:hlinkClick xmlns:r="http://schemas.openxmlformats.org/officeDocument/2006/relationships" r:id="rId19"/>
          <a:extLst>
            <a:ext uri="{FF2B5EF4-FFF2-40B4-BE49-F238E27FC236}">
              <a16:creationId xmlns:a16="http://schemas.microsoft.com/office/drawing/2014/main" id="{00000000-0008-0000-0200-00006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992475" y="438150"/>
          <a:ext cx="180975" cy="172307"/>
        </a:xfrm>
        <a:prstGeom prst="rect">
          <a:avLst/>
        </a:prstGeom>
        <a:noFill/>
      </xdr:spPr>
    </xdr:pic>
    <xdr:clientData/>
  </xdr:oneCellAnchor>
  <xdr:oneCellAnchor>
    <xdr:from>
      <xdr:col>10</xdr:col>
      <xdr:colOff>657225</xdr:colOff>
      <xdr:row>2</xdr:row>
      <xdr:rowOff>19050</xdr:rowOff>
    </xdr:from>
    <xdr:ext cx="180975" cy="172307"/>
    <xdr:pic>
      <xdr:nvPicPr>
        <xdr:cNvPr id="108" name="Picture 63" descr="C:\Users\hfreeth\AppData\Local\Microsoft\Windows\Temporary Internet Files\Content.IE5\XLHOTTUP\MM900254501[1].gif">
          <a:hlinkClick xmlns:r="http://schemas.openxmlformats.org/officeDocument/2006/relationships" r:id="rId20"/>
          <a:extLst>
            <a:ext uri="{FF2B5EF4-FFF2-40B4-BE49-F238E27FC236}">
              <a16:creationId xmlns:a16="http://schemas.microsoft.com/office/drawing/2014/main" id="{00000000-0008-0000-0200-00006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650450" y="428625"/>
          <a:ext cx="180975" cy="172307"/>
        </a:xfrm>
        <a:prstGeom prst="rect">
          <a:avLst/>
        </a:prstGeom>
        <a:noFill/>
      </xdr:spPr>
    </xdr:pic>
    <xdr:clientData/>
  </xdr:oneCellAnchor>
  <xdr:oneCellAnchor>
    <xdr:from>
      <xdr:col>11</xdr:col>
      <xdr:colOff>857250</xdr:colOff>
      <xdr:row>3</xdr:row>
      <xdr:rowOff>57150</xdr:rowOff>
    </xdr:from>
    <xdr:ext cx="0" cy="134207"/>
    <xdr:pic>
      <xdr:nvPicPr>
        <xdr:cNvPr id="107"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6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041725" y="676275"/>
          <a:ext cx="0" cy="134207"/>
        </a:xfrm>
        <a:prstGeom prst="rect">
          <a:avLst/>
        </a:prstGeom>
        <a:noFill/>
      </xdr:spPr>
    </xdr:pic>
    <xdr:clientData/>
  </xdr:oneCellAnchor>
  <xdr:oneCellAnchor>
    <xdr:from>
      <xdr:col>11</xdr:col>
      <xdr:colOff>857250</xdr:colOff>
      <xdr:row>3</xdr:row>
      <xdr:rowOff>57150</xdr:rowOff>
    </xdr:from>
    <xdr:ext cx="0" cy="134207"/>
    <xdr:pic>
      <xdr:nvPicPr>
        <xdr:cNvPr id="109"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6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041725" y="676275"/>
          <a:ext cx="0" cy="134207"/>
        </a:xfrm>
        <a:prstGeom prst="rect">
          <a:avLst/>
        </a:prstGeom>
        <a:noFill/>
      </xdr:spPr>
    </xdr:pic>
    <xdr:clientData/>
  </xdr:oneCellAnchor>
  <xdr:oneCellAnchor>
    <xdr:from>
      <xdr:col>15</xdr:col>
      <xdr:colOff>857250</xdr:colOff>
      <xdr:row>3</xdr:row>
      <xdr:rowOff>57150</xdr:rowOff>
    </xdr:from>
    <xdr:ext cx="0" cy="134207"/>
    <xdr:pic>
      <xdr:nvPicPr>
        <xdr:cNvPr id="113" name="Picture 112"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7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356675" y="676275"/>
          <a:ext cx="0" cy="134207"/>
        </a:xfrm>
        <a:prstGeom prst="rect">
          <a:avLst/>
        </a:prstGeom>
        <a:noFill/>
      </xdr:spPr>
    </xdr:pic>
    <xdr:clientData/>
  </xdr:oneCellAnchor>
  <xdr:oneCellAnchor>
    <xdr:from>
      <xdr:col>15</xdr:col>
      <xdr:colOff>857250</xdr:colOff>
      <xdr:row>3</xdr:row>
      <xdr:rowOff>57150</xdr:rowOff>
    </xdr:from>
    <xdr:ext cx="0" cy="134207"/>
    <xdr:pic>
      <xdr:nvPicPr>
        <xdr:cNvPr id="114"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7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356675" y="676275"/>
          <a:ext cx="0" cy="134207"/>
        </a:xfrm>
        <a:prstGeom prst="rect">
          <a:avLst/>
        </a:prstGeom>
        <a:noFill/>
      </xdr:spPr>
    </xdr:pic>
    <xdr:clientData/>
  </xdr:oneCellAnchor>
  <xdr:oneCellAnchor>
    <xdr:from>
      <xdr:col>22</xdr:col>
      <xdr:colOff>0</xdr:colOff>
      <xdr:row>3</xdr:row>
      <xdr:rowOff>57150</xdr:rowOff>
    </xdr:from>
    <xdr:ext cx="0" cy="134207"/>
    <xdr:pic>
      <xdr:nvPicPr>
        <xdr:cNvPr id="118" name="Picture 63" descr="C:\Users\hfreeth\AppData\Local\Microsoft\Windows\Temporary Internet Files\Content.IE5\XLHOTTUP\MM900254501[1].gif">
          <a:hlinkClick xmlns:r="http://schemas.openxmlformats.org/officeDocument/2006/relationships" r:id="rId3"/>
          <a:extLst>
            <a:ext uri="{FF2B5EF4-FFF2-40B4-BE49-F238E27FC236}">
              <a16:creationId xmlns:a16="http://schemas.microsoft.com/office/drawing/2014/main" id="{00000000-0008-0000-0200-00007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22</xdr:col>
      <xdr:colOff>0</xdr:colOff>
      <xdr:row>3</xdr:row>
      <xdr:rowOff>57150</xdr:rowOff>
    </xdr:from>
    <xdr:ext cx="0" cy="134207"/>
    <xdr:pic>
      <xdr:nvPicPr>
        <xdr:cNvPr id="11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22</xdr:col>
      <xdr:colOff>0</xdr:colOff>
      <xdr:row>3</xdr:row>
      <xdr:rowOff>57150</xdr:rowOff>
    </xdr:from>
    <xdr:ext cx="0" cy="134207"/>
    <xdr:pic>
      <xdr:nvPicPr>
        <xdr:cNvPr id="120"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7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22</xdr:col>
      <xdr:colOff>0</xdr:colOff>
      <xdr:row>3</xdr:row>
      <xdr:rowOff>57150</xdr:rowOff>
    </xdr:from>
    <xdr:ext cx="0" cy="134207"/>
    <xdr:pic>
      <xdr:nvPicPr>
        <xdr:cNvPr id="121"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7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22</xdr:col>
      <xdr:colOff>0</xdr:colOff>
      <xdr:row>3</xdr:row>
      <xdr:rowOff>57150</xdr:rowOff>
    </xdr:from>
    <xdr:ext cx="0" cy="134207"/>
    <xdr:pic>
      <xdr:nvPicPr>
        <xdr:cNvPr id="122"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7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22</xdr:col>
      <xdr:colOff>0</xdr:colOff>
      <xdr:row>3</xdr:row>
      <xdr:rowOff>57150</xdr:rowOff>
    </xdr:from>
    <xdr:ext cx="0" cy="134207"/>
    <xdr:pic>
      <xdr:nvPicPr>
        <xdr:cNvPr id="123"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7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22</xdr:col>
      <xdr:colOff>0</xdr:colOff>
      <xdr:row>3</xdr:row>
      <xdr:rowOff>57150</xdr:rowOff>
    </xdr:from>
    <xdr:ext cx="0" cy="134207"/>
    <xdr:pic>
      <xdr:nvPicPr>
        <xdr:cNvPr id="124"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7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22</xdr:col>
      <xdr:colOff>0</xdr:colOff>
      <xdr:row>3</xdr:row>
      <xdr:rowOff>57150</xdr:rowOff>
    </xdr:from>
    <xdr:ext cx="0" cy="134207"/>
    <xdr:pic>
      <xdr:nvPicPr>
        <xdr:cNvPr id="125"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7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22</xdr:col>
      <xdr:colOff>0</xdr:colOff>
      <xdr:row>3</xdr:row>
      <xdr:rowOff>57150</xdr:rowOff>
    </xdr:from>
    <xdr:ext cx="0" cy="134207"/>
    <xdr:pic>
      <xdr:nvPicPr>
        <xdr:cNvPr id="126"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7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22</xdr:col>
      <xdr:colOff>0</xdr:colOff>
      <xdr:row>3</xdr:row>
      <xdr:rowOff>57150</xdr:rowOff>
    </xdr:from>
    <xdr:ext cx="0" cy="134207"/>
    <xdr:pic>
      <xdr:nvPicPr>
        <xdr:cNvPr id="127"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7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22</xdr:col>
      <xdr:colOff>0</xdr:colOff>
      <xdr:row>3</xdr:row>
      <xdr:rowOff>57150</xdr:rowOff>
    </xdr:from>
    <xdr:ext cx="0" cy="134207"/>
    <xdr:pic>
      <xdr:nvPicPr>
        <xdr:cNvPr id="128"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8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22</xdr:col>
      <xdr:colOff>0</xdr:colOff>
      <xdr:row>3</xdr:row>
      <xdr:rowOff>57150</xdr:rowOff>
    </xdr:from>
    <xdr:ext cx="0" cy="134207"/>
    <xdr:pic>
      <xdr:nvPicPr>
        <xdr:cNvPr id="129"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8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22</xdr:col>
      <xdr:colOff>0</xdr:colOff>
      <xdr:row>3</xdr:row>
      <xdr:rowOff>57150</xdr:rowOff>
    </xdr:from>
    <xdr:ext cx="0" cy="134207"/>
    <xdr:pic>
      <xdr:nvPicPr>
        <xdr:cNvPr id="130"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8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22</xdr:col>
      <xdr:colOff>0</xdr:colOff>
      <xdr:row>3</xdr:row>
      <xdr:rowOff>57150</xdr:rowOff>
    </xdr:from>
    <xdr:ext cx="0" cy="134207"/>
    <xdr:pic>
      <xdr:nvPicPr>
        <xdr:cNvPr id="131"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8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22</xdr:col>
      <xdr:colOff>0</xdr:colOff>
      <xdr:row>3</xdr:row>
      <xdr:rowOff>57150</xdr:rowOff>
    </xdr:from>
    <xdr:ext cx="0" cy="134207"/>
    <xdr:pic>
      <xdr:nvPicPr>
        <xdr:cNvPr id="132"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8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22</xdr:col>
      <xdr:colOff>0</xdr:colOff>
      <xdr:row>3</xdr:row>
      <xdr:rowOff>57150</xdr:rowOff>
    </xdr:from>
    <xdr:ext cx="0" cy="134207"/>
    <xdr:pic>
      <xdr:nvPicPr>
        <xdr:cNvPr id="133"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200-00008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22</xdr:col>
      <xdr:colOff>0</xdr:colOff>
      <xdr:row>3</xdr:row>
      <xdr:rowOff>57150</xdr:rowOff>
    </xdr:from>
    <xdr:ext cx="0" cy="134207"/>
    <xdr:pic>
      <xdr:nvPicPr>
        <xdr:cNvPr id="134"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200-00008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22</xdr:col>
      <xdr:colOff>0</xdr:colOff>
      <xdr:row>3</xdr:row>
      <xdr:rowOff>57150</xdr:rowOff>
    </xdr:from>
    <xdr:ext cx="0" cy="134207"/>
    <xdr:pic>
      <xdr:nvPicPr>
        <xdr:cNvPr id="135"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8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22</xdr:col>
      <xdr:colOff>0</xdr:colOff>
      <xdr:row>3</xdr:row>
      <xdr:rowOff>57150</xdr:rowOff>
    </xdr:from>
    <xdr:ext cx="0" cy="134207"/>
    <xdr:pic>
      <xdr:nvPicPr>
        <xdr:cNvPr id="136" name="Picture 63" descr="C:\Users\hfreeth\AppData\Local\Microsoft\Windows\Temporary Internet Files\Content.IE5\XLHOTTUP\MM900254501[1].gif">
          <a:hlinkClick xmlns:r="http://schemas.openxmlformats.org/officeDocument/2006/relationships" r:id="rId16"/>
          <a:extLst>
            <a:ext uri="{FF2B5EF4-FFF2-40B4-BE49-F238E27FC236}">
              <a16:creationId xmlns:a16="http://schemas.microsoft.com/office/drawing/2014/main" id="{00000000-0008-0000-0200-00008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22</xdr:col>
      <xdr:colOff>0</xdr:colOff>
      <xdr:row>3</xdr:row>
      <xdr:rowOff>57150</xdr:rowOff>
    </xdr:from>
    <xdr:ext cx="0" cy="134207"/>
    <xdr:pic>
      <xdr:nvPicPr>
        <xdr:cNvPr id="137" name="Picture 63" descr="C:\Users\hfreeth\AppData\Local\Microsoft\Windows\Temporary Internet Files\Content.IE5\XLHOTTUP\MM900254501[1].gif">
          <a:hlinkClick xmlns:r="http://schemas.openxmlformats.org/officeDocument/2006/relationships" r:id="rId16"/>
          <a:extLst>
            <a:ext uri="{FF2B5EF4-FFF2-40B4-BE49-F238E27FC236}">
              <a16:creationId xmlns:a16="http://schemas.microsoft.com/office/drawing/2014/main" id="{00000000-0008-0000-0200-00008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22</xdr:col>
      <xdr:colOff>0</xdr:colOff>
      <xdr:row>3</xdr:row>
      <xdr:rowOff>57150</xdr:rowOff>
    </xdr:from>
    <xdr:ext cx="0" cy="134207"/>
    <xdr:pic>
      <xdr:nvPicPr>
        <xdr:cNvPr id="138" name="Picture 63" descr="C:\Users\hfreeth\AppData\Local\Microsoft\Windows\Temporary Internet Files\Content.IE5\XLHOTTUP\MM900254501[1].gif">
          <a:hlinkClick xmlns:r="http://schemas.openxmlformats.org/officeDocument/2006/relationships" r:id="rId16"/>
          <a:extLst>
            <a:ext uri="{FF2B5EF4-FFF2-40B4-BE49-F238E27FC236}">
              <a16:creationId xmlns:a16="http://schemas.microsoft.com/office/drawing/2014/main" id="{00000000-0008-0000-0200-00008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22</xdr:col>
      <xdr:colOff>0</xdr:colOff>
      <xdr:row>3</xdr:row>
      <xdr:rowOff>57150</xdr:rowOff>
    </xdr:from>
    <xdr:ext cx="0" cy="134207"/>
    <xdr:pic>
      <xdr:nvPicPr>
        <xdr:cNvPr id="139" name="Picture 63" descr="C:\Users\hfreeth\AppData\Local\Microsoft\Windows\Temporary Internet Files\Content.IE5\XLHOTTUP\MM900254501[1].gif">
          <a:hlinkClick xmlns:r="http://schemas.openxmlformats.org/officeDocument/2006/relationships" r:id="rId16"/>
          <a:extLst>
            <a:ext uri="{FF2B5EF4-FFF2-40B4-BE49-F238E27FC236}">
              <a16:creationId xmlns:a16="http://schemas.microsoft.com/office/drawing/2014/main" id="{00000000-0008-0000-0200-00008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22</xdr:col>
      <xdr:colOff>0</xdr:colOff>
      <xdr:row>3</xdr:row>
      <xdr:rowOff>57150</xdr:rowOff>
    </xdr:from>
    <xdr:ext cx="0" cy="134207"/>
    <xdr:pic>
      <xdr:nvPicPr>
        <xdr:cNvPr id="140"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8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22</xdr:col>
      <xdr:colOff>0</xdr:colOff>
      <xdr:row>3</xdr:row>
      <xdr:rowOff>57150</xdr:rowOff>
    </xdr:from>
    <xdr:ext cx="0" cy="134207"/>
    <xdr:pic>
      <xdr:nvPicPr>
        <xdr:cNvPr id="141" name="Picture 140"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8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22</xdr:col>
      <xdr:colOff>0</xdr:colOff>
      <xdr:row>3</xdr:row>
      <xdr:rowOff>57150</xdr:rowOff>
    </xdr:from>
    <xdr:ext cx="0" cy="134207"/>
    <xdr:pic>
      <xdr:nvPicPr>
        <xdr:cNvPr id="142"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8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22</xdr:col>
      <xdr:colOff>0</xdr:colOff>
      <xdr:row>3</xdr:row>
      <xdr:rowOff>57150</xdr:rowOff>
    </xdr:from>
    <xdr:ext cx="0" cy="134207"/>
    <xdr:pic>
      <xdr:nvPicPr>
        <xdr:cNvPr id="143"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8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19</xdr:col>
      <xdr:colOff>857250</xdr:colOff>
      <xdr:row>3</xdr:row>
      <xdr:rowOff>57150</xdr:rowOff>
    </xdr:from>
    <xdr:ext cx="0" cy="134207"/>
    <xdr:pic>
      <xdr:nvPicPr>
        <xdr:cNvPr id="144"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9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19</xdr:col>
      <xdr:colOff>857250</xdr:colOff>
      <xdr:row>3</xdr:row>
      <xdr:rowOff>57150</xdr:rowOff>
    </xdr:from>
    <xdr:ext cx="0" cy="134207"/>
    <xdr:pic>
      <xdr:nvPicPr>
        <xdr:cNvPr id="145"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9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19</xdr:col>
      <xdr:colOff>857250</xdr:colOff>
      <xdr:row>3</xdr:row>
      <xdr:rowOff>57150</xdr:rowOff>
    </xdr:from>
    <xdr:ext cx="0" cy="134207"/>
    <xdr:pic>
      <xdr:nvPicPr>
        <xdr:cNvPr id="146"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9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19</xdr:col>
      <xdr:colOff>857250</xdr:colOff>
      <xdr:row>3</xdr:row>
      <xdr:rowOff>57150</xdr:rowOff>
    </xdr:from>
    <xdr:ext cx="0" cy="134207"/>
    <xdr:pic>
      <xdr:nvPicPr>
        <xdr:cNvPr id="147"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9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20</xdr:col>
      <xdr:colOff>857250</xdr:colOff>
      <xdr:row>3</xdr:row>
      <xdr:rowOff>57150</xdr:rowOff>
    </xdr:from>
    <xdr:ext cx="0" cy="134207"/>
    <xdr:pic>
      <xdr:nvPicPr>
        <xdr:cNvPr id="148"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9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243125" y="676275"/>
          <a:ext cx="0" cy="134207"/>
        </a:xfrm>
        <a:prstGeom prst="rect">
          <a:avLst/>
        </a:prstGeom>
        <a:noFill/>
      </xdr:spPr>
    </xdr:pic>
    <xdr:clientData/>
  </xdr:oneCellAnchor>
  <xdr:oneCellAnchor>
    <xdr:from>
      <xdr:col>20</xdr:col>
      <xdr:colOff>857250</xdr:colOff>
      <xdr:row>3</xdr:row>
      <xdr:rowOff>57150</xdr:rowOff>
    </xdr:from>
    <xdr:ext cx="0" cy="134207"/>
    <xdr:pic>
      <xdr:nvPicPr>
        <xdr:cNvPr id="149"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9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243125" y="676275"/>
          <a:ext cx="0" cy="134207"/>
        </a:xfrm>
        <a:prstGeom prst="rect">
          <a:avLst/>
        </a:prstGeom>
        <a:noFill/>
      </xdr:spPr>
    </xdr:pic>
    <xdr:clientData/>
  </xdr:oneCellAnchor>
  <xdr:oneCellAnchor>
    <xdr:from>
      <xdr:col>21</xdr:col>
      <xdr:colOff>857250</xdr:colOff>
      <xdr:row>3</xdr:row>
      <xdr:rowOff>57150</xdr:rowOff>
    </xdr:from>
    <xdr:ext cx="0" cy="134207"/>
    <xdr:pic>
      <xdr:nvPicPr>
        <xdr:cNvPr id="150"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9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510325" y="676275"/>
          <a:ext cx="0" cy="134207"/>
        </a:xfrm>
        <a:prstGeom prst="rect">
          <a:avLst/>
        </a:prstGeom>
        <a:noFill/>
      </xdr:spPr>
    </xdr:pic>
    <xdr:clientData/>
  </xdr:oneCellAnchor>
  <xdr:oneCellAnchor>
    <xdr:from>
      <xdr:col>21</xdr:col>
      <xdr:colOff>857250</xdr:colOff>
      <xdr:row>3</xdr:row>
      <xdr:rowOff>57150</xdr:rowOff>
    </xdr:from>
    <xdr:ext cx="0" cy="134207"/>
    <xdr:pic>
      <xdr:nvPicPr>
        <xdr:cNvPr id="151"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9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510325" y="676275"/>
          <a:ext cx="0" cy="134207"/>
        </a:xfrm>
        <a:prstGeom prst="rect">
          <a:avLst/>
        </a:prstGeom>
        <a:noFill/>
      </xdr:spPr>
    </xdr:pic>
    <xdr:clientData/>
  </xdr:oneCellAnchor>
  <xdr:oneCellAnchor>
    <xdr:from>
      <xdr:col>22</xdr:col>
      <xdr:colOff>0</xdr:colOff>
      <xdr:row>3</xdr:row>
      <xdr:rowOff>57150</xdr:rowOff>
    </xdr:from>
    <xdr:ext cx="0" cy="134207"/>
    <xdr:pic>
      <xdr:nvPicPr>
        <xdr:cNvPr id="152"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9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22</xdr:col>
      <xdr:colOff>0</xdr:colOff>
      <xdr:row>3</xdr:row>
      <xdr:rowOff>57150</xdr:rowOff>
    </xdr:from>
    <xdr:ext cx="0" cy="134207"/>
    <xdr:pic>
      <xdr:nvPicPr>
        <xdr:cNvPr id="153"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9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22</xdr:col>
      <xdr:colOff>0</xdr:colOff>
      <xdr:row>3</xdr:row>
      <xdr:rowOff>57150</xdr:rowOff>
    </xdr:from>
    <xdr:ext cx="0" cy="134207"/>
    <xdr:pic>
      <xdr:nvPicPr>
        <xdr:cNvPr id="154"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9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22</xdr:col>
      <xdr:colOff>0</xdr:colOff>
      <xdr:row>3</xdr:row>
      <xdr:rowOff>57150</xdr:rowOff>
    </xdr:from>
    <xdr:ext cx="0" cy="134207"/>
    <xdr:pic>
      <xdr:nvPicPr>
        <xdr:cNvPr id="155"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9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22</xdr:col>
      <xdr:colOff>0</xdr:colOff>
      <xdr:row>3</xdr:row>
      <xdr:rowOff>57150</xdr:rowOff>
    </xdr:from>
    <xdr:ext cx="0" cy="134207"/>
    <xdr:pic>
      <xdr:nvPicPr>
        <xdr:cNvPr id="156"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9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22</xdr:col>
      <xdr:colOff>0</xdr:colOff>
      <xdr:row>3</xdr:row>
      <xdr:rowOff>57150</xdr:rowOff>
    </xdr:from>
    <xdr:ext cx="0" cy="134207"/>
    <xdr:pic>
      <xdr:nvPicPr>
        <xdr:cNvPr id="157"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9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22</xdr:col>
      <xdr:colOff>0</xdr:colOff>
      <xdr:row>3</xdr:row>
      <xdr:rowOff>57150</xdr:rowOff>
    </xdr:from>
    <xdr:ext cx="0" cy="134207"/>
    <xdr:pic>
      <xdr:nvPicPr>
        <xdr:cNvPr id="158"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9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22</xdr:col>
      <xdr:colOff>0</xdr:colOff>
      <xdr:row>3</xdr:row>
      <xdr:rowOff>57150</xdr:rowOff>
    </xdr:from>
    <xdr:ext cx="0" cy="134207"/>
    <xdr:pic>
      <xdr:nvPicPr>
        <xdr:cNvPr id="159"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9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22</xdr:col>
      <xdr:colOff>0</xdr:colOff>
      <xdr:row>3</xdr:row>
      <xdr:rowOff>57150</xdr:rowOff>
    </xdr:from>
    <xdr:ext cx="0" cy="134207"/>
    <xdr:pic>
      <xdr:nvPicPr>
        <xdr:cNvPr id="160"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A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22</xdr:col>
      <xdr:colOff>0</xdr:colOff>
      <xdr:row>3</xdr:row>
      <xdr:rowOff>57150</xdr:rowOff>
    </xdr:from>
    <xdr:ext cx="0" cy="134207"/>
    <xdr:pic>
      <xdr:nvPicPr>
        <xdr:cNvPr id="161"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A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22</xdr:col>
      <xdr:colOff>0</xdr:colOff>
      <xdr:row>3</xdr:row>
      <xdr:rowOff>57150</xdr:rowOff>
    </xdr:from>
    <xdr:ext cx="0" cy="134207"/>
    <xdr:pic>
      <xdr:nvPicPr>
        <xdr:cNvPr id="162"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A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22</xdr:col>
      <xdr:colOff>0</xdr:colOff>
      <xdr:row>3</xdr:row>
      <xdr:rowOff>57150</xdr:rowOff>
    </xdr:from>
    <xdr:ext cx="0" cy="134207"/>
    <xdr:pic>
      <xdr:nvPicPr>
        <xdr:cNvPr id="163"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A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22</xdr:col>
      <xdr:colOff>0</xdr:colOff>
      <xdr:row>3</xdr:row>
      <xdr:rowOff>57150</xdr:rowOff>
    </xdr:from>
    <xdr:ext cx="0" cy="134207"/>
    <xdr:pic>
      <xdr:nvPicPr>
        <xdr:cNvPr id="164"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A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22</xdr:col>
      <xdr:colOff>0</xdr:colOff>
      <xdr:row>3</xdr:row>
      <xdr:rowOff>57150</xdr:rowOff>
    </xdr:from>
    <xdr:ext cx="0" cy="134207"/>
    <xdr:pic>
      <xdr:nvPicPr>
        <xdr:cNvPr id="165"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A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22</xdr:col>
      <xdr:colOff>0</xdr:colOff>
      <xdr:row>3</xdr:row>
      <xdr:rowOff>57150</xdr:rowOff>
    </xdr:from>
    <xdr:ext cx="0" cy="134207"/>
    <xdr:pic>
      <xdr:nvPicPr>
        <xdr:cNvPr id="166"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A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22</xdr:col>
      <xdr:colOff>0</xdr:colOff>
      <xdr:row>3</xdr:row>
      <xdr:rowOff>57150</xdr:rowOff>
    </xdr:from>
    <xdr:ext cx="0" cy="134207"/>
    <xdr:pic>
      <xdr:nvPicPr>
        <xdr:cNvPr id="167"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A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22</xdr:col>
      <xdr:colOff>1076325</xdr:colOff>
      <xdr:row>2</xdr:row>
      <xdr:rowOff>38100</xdr:rowOff>
    </xdr:from>
    <xdr:ext cx="180975" cy="172307"/>
    <xdr:pic>
      <xdr:nvPicPr>
        <xdr:cNvPr id="171" name="Picture 63" descr="C:\Users\hfreeth\AppData\Local\Microsoft\Windows\Temporary Internet Files\Content.IE5\XLHOTTUP\MM900254501[1].gif">
          <a:hlinkClick xmlns:r="http://schemas.openxmlformats.org/officeDocument/2006/relationships" r:id="rId21"/>
          <a:extLst>
            <a:ext uri="{FF2B5EF4-FFF2-40B4-BE49-F238E27FC236}">
              <a16:creationId xmlns:a16="http://schemas.microsoft.com/office/drawing/2014/main" id="{00000000-0008-0000-0200-0000A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091975" y="447675"/>
          <a:ext cx="180975" cy="172307"/>
        </a:xfrm>
        <a:prstGeom prst="rect">
          <a:avLst/>
        </a:prstGeom>
        <a:noFill/>
      </xdr:spPr>
    </xdr:pic>
    <xdr:clientData/>
  </xdr:oneCellAnchor>
  <xdr:oneCellAnchor>
    <xdr:from>
      <xdr:col>24</xdr:col>
      <xdr:colOff>0</xdr:colOff>
      <xdr:row>3</xdr:row>
      <xdr:rowOff>57150</xdr:rowOff>
    </xdr:from>
    <xdr:ext cx="0" cy="134207"/>
    <xdr:pic>
      <xdr:nvPicPr>
        <xdr:cNvPr id="219" name="Picture 63" descr="C:\Users\hfreeth\AppData\Local\Microsoft\Windows\Temporary Internet Files\Content.IE5\XLHOTTUP\MM900254501[1].gif">
          <a:hlinkClick xmlns:r="http://schemas.openxmlformats.org/officeDocument/2006/relationships" r:id="rId3"/>
          <a:extLst>
            <a:ext uri="{FF2B5EF4-FFF2-40B4-BE49-F238E27FC236}">
              <a16:creationId xmlns:a16="http://schemas.microsoft.com/office/drawing/2014/main" id="{00000000-0008-0000-0200-0000D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24</xdr:col>
      <xdr:colOff>0</xdr:colOff>
      <xdr:row>3</xdr:row>
      <xdr:rowOff>57150</xdr:rowOff>
    </xdr:from>
    <xdr:ext cx="0" cy="134207"/>
    <xdr:pic>
      <xdr:nvPicPr>
        <xdr:cNvPr id="22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D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24</xdr:col>
      <xdr:colOff>0</xdr:colOff>
      <xdr:row>3</xdr:row>
      <xdr:rowOff>57150</xdr:rowOff>
    </xdr:from>
    <xdr:ext cx="0" cy="134207"/>
    <xdr:pic>
      <xdr:nvPicPr>
        <xdr:cNvPr id="221"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D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24</xdr:col>
      <xdr:colOff>0</xdr:colOff>
      <xdr:row>3</xdr:row>
      <xdr:rowOff>57150</xdr:rowOff>
    </xdr:from>
    <xdr:ext cx="0" cy="134207"/>
    <xdr:pic>
      <xdr:nvPicPr>
        <xdr:cNvPr id="222"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D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24</xdr:col>
      <xdr:colOff>0</xdr:colOff>
      <xdr:row>3</xdr:row>
      <xdr:rowOff>57150</xdr:rowOff>
    </xdr:from>
    <xdr:ext cx="0" cy="134207"/>
    <xdr:pic>
      <xdr:nvPicPr>
        <xdr:cNvPr id="223"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D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24</xdr:col>
      <xdr:colOff>0</xdr:colOff>
      <xdr:row>3</xdr:row>
      <xdr:rowOff>57150</xdr:rowOff>
    </xdr:from>
    <xdr:ext cx="0" cy="134207"/>
    <xdr:pic>
      <xdr:nvPicPr>
        <xdr:cNvPr id="224"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E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24</xdr:col>
      <xdr:colOff>0</xdr:colOff>
      <xdr:row>3</xdr:row>
      <xdr:rowOff>57150</xdr:rowOff>
    </xdr:from>
    <xdr:ext cx="0" cy="134207"/>
    <xdr:pic>
      <xdr:nvPicPr>
        <xdr:cNvPr id="225"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E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24</xdr:col>
      <xdr:colOff>0</xdr:colOff>
      <xdr:row>3</xdr:row>
      <xdr:rowOff>57150</xdr:rowOff>
    </xdr:from>
    <xdr:ext cx="0" cy="134207"/>
    <xdr:pic>
      <xdr:nvPicPr>
        <xdr:cNvPr id="226"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E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24</xdr:col>
      <xdr:colOff>0</xdr:colOff>
      <xdr:row>3</xdr:row>
      <xdr:rowOff>57150</xdr:rowOff>
    </xdr:from>
    <xdr:ext cx="0" cy="134207"/>
    <xdr:pic>
      <xdr:nvPicPr>
        <xdr:cNvPr id="227"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E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24</xdr:col>
      <xdr:colOff>0</xdr:colOff>
      <xdr:row>3</xdr:row>
      <xdr:rowOff>57150</xdr:rowOff>
    </xdr:from>
    <xdr:ext cx="0" cy="134207"/>
    <xdr:pic>
      <xdr:nvPicPr>
        <xdr:cNvPr id="228"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E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24</xdr:col>
      <xdr:colOff>0</xdr:colOff>
      <xdr:row>3</xdr:row>
      <xdr:rowOff>57150</xdr:rowOff>
    </xdr:from>
    <xdr:ext cx="0" cy="134207"/>
    <xdr:pic>
      <xdr:nvPicPr>
        <xdr:cNvPr id="229"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E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24</xdr:col>
      <xdr:colOff>0</xdr:colOff>
      <xdr:row>3</xdr:row>
      <xdr:rowOff>57150</xdr:rowOff>
    </xdr:from>
    <xdr:ext cx="0" cy="134207"/>
    <xdr:pic>
      <xdr:nvPicPr>
        <xdr:cNvPr id="230"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E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24</xdr:col>
      <xdr:colOff>0</xdr:colOff>
      <xdr:row>3</xdr:row>
      <xdr:rowOff>57150</xdr:rowOff>
    </xdr:from>
    <xdr:ext cx="0" cy="134207"/>
    <xdr:pic>
      <xdr:nvPicPr>
        <xdr:cNvPr id="231"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E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24</xdr:col>
      <xdr:colOff>0</xdr:colOff>
      <xdr:row>3</xdr:row>
      <xdr:rowOff>57150</xdr:rowOff>
    </xdr:from>
    <xdr:ext cx="0" cy="134207"/>
    <xdr:pic>
      <xdr:nvPicPr>
        <xdr:cNvPr id="232"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E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24</xdr:col>
      <xdr:colOff>0</xdr:colOff>
      <xdr:row>3</xdr:row>
      <xdr:rowOff>57150</xdr:rowOff>
    </xdr:from>
    <xdr:ext cx="0" cy="134207"/>
    <xdr:pic>
      <xdr:nvPicPr>
        <xdr:cNvPr id="233"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E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24</xdr:col>
      <xdr:colOff>0</xdr:colOff>
      <xdr:row>3</xdr:row>
      <xdr:rowOff>57150</xdr:rowOff>
    </xdr:from>
    <xdr:ext cx="0" cy="134207"/>
    <xdr:pic>
      <xdr:nvPicPr>
        <xdr:cNvPr id="234"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200-0000E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24</xdr:col>
      <xdr:colOff>0</xdr:colOff>
      <xdr:row>3</xdr:row>
      <xdr:rowOff>57150</xdr:rowOff>
    </xdr:from>
    <xdr:ext cx="0" cy="134207"/>
    <xdr:pic>
      <xdr:nvPicPr>
        <xdr:cNvPr id="235"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200-0000E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24</xdr:col>
      <xdr:colOff>0</xdr:colOff>
      <xdr:row>3</xdr:row>
      <xdr:rowOff>57150</xdr:rowOff>
    </xdr:from>
    <xdr:ext cx="0" cy="134207"/>
    <xdr:pic>
      <xdr:nvPicPr>
        <xdr:cNvPr id="236"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E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24</xdr:col>
      <xdr:colOff>0</xdr:colOff>
      <xdr:row>3</xdr:row>
      <xdr:rowOff>57150</xdr:rowOff>
    </xdr:from>
    <xdr:ext cx="0" cy="134207"/>
    <xdr:pic>
      <xdr:nvPicPr>
        <xdr:cNvPr id="237" name="Picture 63" descr="C:\Users\hfreeth\AppData\Local\Microsoft\Windows\Temporary Internet Files\Content.IE5\XLHOTTUP\MM900254501[1].gif">
          <a:hlinkClick xmlns:r="http://schemas.openxmlformats.org/officeDocument/2006/relationships" r:id="rId16"/>
          <a:extLst>
            <a:ext uri="{FF2B5EF4-FFF2-40B4-BE49-F238E27FC236}">
              <a16:creationId xmlns:a16="http://schemas.microsoft.com/office/drawing/2014/main" id="{00000000-0008-0000-0200-0000E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24</xdr:col>
      <xdr:colOff>0</xdr:colOff>
      <xdr:row>3</xdr:row>
      <xdr:rowOff>57150</xdr:rowOff>
    </xdr:from>
    <xdr:ext cx="0" cy="134207"/>
    <xdr:pic>
      <xdr:nvPicPr>
        <xdr:cNvPr id="238" name="Picture 63" descr="C:\Users\hfreeth\AppData\Local\Microsoft\Windows\Temporary Internet Files\Content.IE5\XLHOTTUP\MM900254501[1].gif">
          <a:hlinkClick xmlns:r="http://schemas.openxmlformats.org/officeDocument/2006/relationships" r:id="rId16"/>
          <a:extLst>
            <a:ext uri="{FF2B5EF4-FFF2-40B4-BE49-F238E27FC236}">
              <a16:creationId xmlns:a16="http://schemas.microsoft.com/office/drawing/2014/main" id="{00000000-0008-0000-0200-0000E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24</xdr:col>
      <xdr:colOff>0</xdr:colOff>
      <xdr:row>3</xdr:row>
      <xdr:rowOff>57150</xdr:rowOff>
    </xdr:from>
    <xdr:ext cx="0" cy="134207"/>
    <xdr:pic>
      <xdr:nvPicPr>
        <xdr:cNvPr id="239" name="Picture 63" descr="C:\Users\hfreeth\AppData\Local\Microsoft\Windows\Temporary Internet Files\Content.IE5\XLHOTTUP\MM900254501[1].gif">
          <a:hlinkClick xmlns:r="http://schemas.openxmlformats.org/officeDocument/2006/relationships" r:id="rId16"/>
          <a:extLst>
            <a:ext uri="{FF2B5EF4-FFF2-40B4-BE49-F238E27FC236}">
              <a16:creationId xmlns:a16="http://schemas.microsoft.com/office/drawing/2014/main" id="{00000000-0008-0000-0200-0000E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24</xdr:col>
      <xdr:colOff>0</xdr:colOff>
      <xdr:row>3</xdr:row>
      <xdr:rowOff>57150</xdr:rowOff>
    </xdr:from>
    <xdr:ext cx="0" cy="134207"/>
    <xdr:pic>
      <xdr:nvPicPr>
        <xdr:cNvPr id="240" name="Picture 63" descr="C:\Users\hfreeth\AppData\Local\Microsoft\Windows\Temporary Internet Files\Content.IE5\XLHOTTUP\MM900254501[1].gif">
          <a:hlinkClick xmlns:r="http://schemas.openxmlformats.org/officeDocument/2006/relationships" r:id="rId16"/>
          <a:extLst>
            <a:ext uri="{FF2B5EF4-FFF2-40B4-BE49-F238E27FC236}">
              <a16:creationId xmlns:a16="http://schemas.microsoft.com/office/drawing/2014/main" id="{00000000-0008-0000-0200-0000F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24</xdr:col>
      <xdr:colOff>0</xdr:colOff>
      <xdr:row>3</xdr:row>
      <xdr:rowOff>57150</xdr:rowOff>
    </xdr:from>
    <xdr:ext cx="0" cy="134207"/>
    <xdr:pic>
      <xdr:nvPicPr>
        <xdr:cNvPr id="241"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F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24</xdr:col>
      <xdr:colOff>0</xdr:colOff>
      <xdr:row>3</xdr:row>
      <xdr:rowOff>57150</xdr:rowOff>
    </xdr:from>
    <xdr:ext cx="0" cy="134207"/>
    <xdr:pic>
      <xdr:nvPicPr>
        <xdr:cNvPr id="242" name="Picture 241"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F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24</xdr:col>
      <xdr:colOff>0</xdr:colOff>
      <xdr:row>3</xdr:row>
      <xdr:rowOff>57150</xdr:rowOff>
    </xdr:from>
    <xdr:ext cx="0" cy="134207"/>
    <xdr:pic>
      <xdr:nvPicPr>
        <xdr:cNvPr id="243"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F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24</xdr:col>
      <xdr:colOff>0</xdr:colOff>
      <xdr:row>3</xdr:row>
      <xdr:rowOff>57150</xdr:rowOff>
    </xdr:from>
    <xdr:ext cx="0" cy="134207"/>
    <xdr:pic>
      <xdr:nvPicPr>
        <xdr:cNvPr id="244"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F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23</xdr:col>
      <xdr:colOff>857250</xdr:colOff>
      <xdr:row>3</xdr:row>
      <xdr:rowOff>57150</xdr:rowOff>
    </xdr:from>
    <xdr:ext cx="0" cy="134207"/>
    <xdr:pic>
      <xdr:nvPicPr>
        <xdr:cNvPr id="245"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F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358050" y="876300"/>
          <a:ext cx="0" cy="134207"/>
        </a:xfrm>
        <a:prstGeom prst="rect">
          <a:avLst/>
        </a:prstGeom>
        <a:noFill/>
      </xdr:spPr>
    </xdr:pic>
    <xdr:clientData/>
  </xdr:oneCellAnchor>
  <xdr:oneCellAnchor>
    <xdr:from>
      <xdr:col>23</xdr:col>
      <xdr:colOff>857250</xdr:colOff>
      <xdr:row>3</xdr:row>
      <xdr:rowOff>57150</xdr:rowOff>
    </xdr:from>
    <xdr:ext cx="0" cy="134207"/>
    <xdr:pic>
      <xdr:nvPicPr>
        <xdr:cNvPr id="246"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F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358050" y="876300"/>
          <a:ext cx="0" cy="134207"/>
        </a:xfrm>
        <a:prstGeom prst="rect">
          <a:avLst/>
        </a:prstGeom>
        <a:noFill/>
      </xdr:spPr>
    </xdr:pic>
    <xdr:clientData/>
  </xdr:oneCellAnchor>
  <xdr:oneCellAnchor>
    <xdr:from>
      <xdr:col>24</xdr:col>
      <xdr:colOff>0</xdr:colOff>
      <xdr:row>3</xdr:row>
      <xdr:rowOff>57150</xdr:rowOff>
    </xdr:from>
    <xdr:ext cx="0" cy="134207"/>
    <xdr:pic>
      <xdr:nvPicPr>
        <xdr:cNvPr id="247"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F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24</xdr:col>
      <xdr:colOff>0</xdr:colOff>
      <xdr:row>3</xdr:row>
      <xdr:rowOff>57150</xdr:rowOff>
    </xdr:from>
    <xdr:ext cx="0" cy="134207"/>
    <xdr:pic>
      <xdr:nvPicPr>
        <xdr:cNvPr id="248"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F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24</xdr:col>
      <xdr:colOff>0</xdr:colOff>
      <xdr:row>3</xdr:row>
      <xdr:rowOff>57150</xdr:rowOff>
    </xdr:from>
    <xdr:ext cx="0" cy="134207"/>
    <xdr:pic>
      <xdr:nvPicPr>
        <xdr:cNvPr id="249"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F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24</xdr:col>
      <xdr:colOff>0</xdr:colOff>
      <xdr:row>3</xdr:row>
      <xdr:rowOff>57150</xdr:rowOff>
    </xdr:from>
    <xdr:ext cx="0" cy="134207"/>
    <xdr:pic>
      <xdr:nvPicPr>
        <xdr:cNvPr id="250"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F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24</xdr:col>
      <xdr:colOff>0</xdr:colOff>
      <xdr:row>3</xdr:row>
      <xdr:rowOff>57150</xdr:rowOff>
    </xdr:from>
    <xdr:ext cx="0" cy="134207"/>
    <xdr:pic>
      <xdr:nvPicPr>
        <xdr:cNvPr id="251"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F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24</xdr:col>
      <xdr:colOff>0</xdr:colOff>
      <xdr:row>3</xdr:row>
      <xdr:rowOff>57150</xdr:rowOff>
    </xdr:from>
    <xdr:ext cx="0" cy="134207"/>
    <xdr:pic>
      <xdr:nvPicPr>
        <xdr:cNvPr id="252"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F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24</xdr:col>
      <xdr:colOff>0</xdr:colOff>
      <xdr:row>3</xdr:row>
      <xdr:rowOff>57150</xdr:rowOff>
    </xdr:from>
    <xdr:ext cx="0" cy="134207"/>
    <xdr:pic>
      <xdr:nvPicPr>
        <xdr:cNvPr id="253"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F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24</xdr:col>
      <xdr:colOff>0</xdr:colOff>
      <xdr:row>3</xdr:row>
      <xdr:rowOff>57150</xdr:rowOff>
    </xdr:from>
    <xdr:ext cx="0" cy="134207"/>
    <xdr:pic>
      <xdr:nvPicPr>
        <xdr:cNvPr id="254"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F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24</xdr:col>
      <xdr:colOff>0</xdr:colOff>
      <xdr:row>3</xdr:row>
      <xdr:rowOff>57150</xdr:rowOff>
    </xdr:from>
    <xdr:ext cx="0" cy="134207"/>
    <xdr:pic>
      <xdr:nvPicPr>
        <xdr:cNvPr id="255"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F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24</xdr:col>
      <xdr:colOff>0</xdr:colOff>
      <xdr:row>3</xdr:row>
      <xdr:rowOff>57150</xdr:rowOff>
    </xdr:from>
    <xdr:ext cx="0" cy="134207"/>
    <xdr:pic>
      <xdr:nvPicPr>
        <xdr:cNvPr id="256"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0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24</xdr:col>
      <xdr:colOff>0</xdr:colOff>
      <xdr:row>3</xdr:row>
      <xdr:rowOff>57150</xdr:rowOff>
    </xdr:from>
    <xdr:ext cx="0" cy="134207"/>
    <xdr:pic>
      <xdr:nvPicPr>
        <xdr:cNvPr id="257"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0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24</xdr:col>
      <xdr:colOff>0</xdr:colOff>
      <xdr:row>3</xdr:row>
      <xdr:rowOff>57150</xdr:rowOff>
    </xdr:from>
    <xdr:ext cx="0" cy="134207"/>
    <xdr:pic>
      <xdr:nvPicPr>
        <xdr:cNvPr id="258"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0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24</xdr:col>
      <xdr:colOff>0</xdr:colOff>
      <xdr:row>3</xdr:row>
      <xdr:rowOff>57150</xdr:rowOff>
    </xdr:from>
    <xdr:ext cx="0" cy="134207"/>
    <xdr:pic>
      <xdr:nvPicPr>
        <xdr:cNvPr id="259"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0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24</xdr:col>
      <xdr:colOff>0</xdr:colOff>
      <xdr:row>3</xdr:row>
      <xdr:rowOff>57150</xdr:rowOff>
    </xdr:from>
    <xdr:ext cx="0" cy="134207"/>
    <xdr:pic>
      <xdr:nvPicPr>
        <xdr:cNvPr id="260"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0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24</xdr:col>
      <xdr:colOff>0</xdr:colOff>
      <xdr:row>3</xdr:row>
      <xdr:rowOff>57150</xdr:rowOff>
    </xdr:from>
    <xdr:ext cx="0" cy="134207"/>
    <xdr:pic>
      <xdr:nvPicPr>
        <xdr:cNvPr id="261"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0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24</xdr:col>
      <xdr:colOff>0</xdr:colOff>
      <xdr:row>3</xdr:row>
      <xdr:rowOff>57150</xdr:rowOff>
    </xdr:from>
    <xdr:ext cx="0" cy="134207"/>
    <xdr:pic>
      <xdr:nvPicPr>
        <xdr:cNvPr id="262"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0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24</xdr:col>
      <xdr:colOff>257175</xdr:colOff>
      <xdr:row>2</xdr:row>
      <xdr:rowOff>47625</xdr:rowOff>
    </xdr:from>
    <xdr:ext cx="180975" cy="172307"/>
    <xdr:pic>
      <xdr:nvPicPr>
        <xdr:cNvPr id="263" name="Picture 63" descr="C:\Users\hfreeth\AppData\Local\Microsoft\Windows\Temporary Internet Files\Content.IE5\XLHOTTUP\MM900254501[1].gif">
          <a:hlinkClick xmlns:r="http://schemas.openxmlformats.org/officeDocument/2006/relationships" r:id="rId22"/>
          <a:extLst>
            <a:ext uri="{FF2B5EF4-FFF2-40B4-BE49-F238E27FC236}">
              <a16:creationId xmlns:a16="http://schemas.microsoft.com/office/drawing/2014/main" id="{00000000-0008-0000-0200-00000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16375" y="457200"/>
          <a:ext cx="180975" cy="172307"/>
        </a:xfrm>
        <a:prstGeom prst="rect">
          <a:avLst/>
        </a:prstGeom>
        <a:noFill/>
      </xdr:spPr>
    </xdr:pic>
    <xdr:clientData/>
  </xdr:oneCellAnchor>
  <xdr:oneCellAnchor>
    <xdr:from>
      <xdr:col>26</xdr:col>
      <xdr:colOff>0</xdr:colOff>
      <xdr:row>3</xdr:row>
      <xdr:rowOff>57150</xdr:rowOff>
    </xdr:from>
    <xdr:ext cx="0" cy="134207"/>
    <xdr:pic>
      <xdr:nvPicPr>
        <xdr:cNvPr id="264"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200-00000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1222950" y="876300"/>
          <a:ext cx="0" cy="134207"/>
        </a:xfrm>
        <a:prstGeom prst="rect">
          <a:avLst/>
        </a:prstGeom>
        <a:noFill/>
      </xdr:spPr>
    </xdr:pic>
    <xdr:clientData/>
  </xdr:oneCellAnchor>
  <xdr:oneCellAnchor>
    <xdr:from>
      <xdr:col>26</xdr:col>
      <xdr:colOff>0</xdr:colOff>
      <xdr:row>3</xdr:row>
      <xdr:rowOff>57150</xdr:rowOff>
    </xdr:from>
    <xdr:ext cx="0" cy="134207"/>
    <xdr:pic>
      <xdr:nvPicPr>
        <xdr:cNvPr id="265"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0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1222950" y="876300"/>
          <a:ext cx="0" cy="134207"/>
        </a:xfrm>
        <a:prstGeom prst="rect">
          <a:avLst/>
        </a:prstGeom>
        <a:noFill/>
      </xdr:spPr>
    </xdr:pic>
    <xdr:clientData/>
  </xdr:oneCellAnchor>
  <xdr:oneCellAnchor>
    <xdr:from>
      <xdr:col>27</xdr:col>
      <xdr:colOff>1323975</xdr:colOff>
      <xdr:row>2</xdr:row>
      <xdr:rowOff>19050</xdr:rowOff>
    </xdr:from>
    <xdr:ext cx="180975" cy="172307"/>
    <xdr:pic>
      <xdr:nvPicPr>
        <xdr:cNvPr id="266" name="Picture 63" descr="C:\Users\hfreeth\AppData\Local\Microsoft\Windows\Temporary Internet Files\Content.IE5\XLHOTTUP\MM900254501[1].gif">
          <a:hlinkClick xmlns:r="http://schemas.openxmlformats.org/officeDocument/2006/relationships" r:id="rId23"/>
          <a:extLst>
            <a:ext uri="{FF2B5EF4-FFF2-40B4-BE49-F238E27FC236}">
              <a16:creationId xmlns:a16="http://schemas.microsoft.com/office/drawing/2014/main" id="{00000000-0008-0000-0200-00000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9674125" y="428625"/>
          <a:ext cx="180975" cy="172307"/>
        </a:xfrm>
        <a:prstGeom prst="rect">
          <a:avLst/>
        </a:prstGeom>
        <a:noFill/>
      </xdr:spPr>
    </xdr:pic>
    <xdr:clientData/>
  </xdr:oneCellAnchor>
  <xdr:oneCellAnchor>
    <xdr:from>
      <xdr:col>25</xdr:col>
      <xdr:colOff>857250</xdr:colOff>
      <xdr:row>3</xdr:row>
      <xdr:rowOff>57150</xdr:rowOff>
    </xdr:from>
    <xdr:ext cx="0" cy="134207"/>
    <xdr:pic>
      <xdr:nvPicPr>
        <xdr:cNvPr id="267" name="Picture 266"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0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146625" y="876300"/>
          <a:ext cx="0" cy="134207"/>
        </a:xfrm>
        <a:prstGeom prst="rect">
          <a:avLst/>
        </a:prstGeom>
        <a:noFill/>
      </xdr:spPr>
    </xdr:pic>
    <xdr:clientData/>
  </xdr:oneCellAnchor>
  <xdr:oneCellAnchor>
    <xdr:from>
      <xdr:col>25</xdr:col>
      <xdr:colOff>857250</xdr:colOff>
      <xdr:row>3</xdr:row>
      <xdr:rowOff>57150</xdr:rowOff>
    </xdr:from>
    <xdr:ext cx="0" cy="134207"/>
    <xdr:pic>
      <xdr:nvPicPr>
        <xdr:cNvPr id="268"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0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146625" y="876300"/>
          <a:ext cx="0" cy="134207"/>
        </a:xfrm>
        <a:prstGeom prst="rect">
          <a:avLst/>
        </a:prstGeom>
        <a:noFill/>
      </xdr:spPr>
    </xdr:pic>
    <xdr:clientData/>
  </xdr:oneCellAnchor>
  <xdr:oneCellAnchor>
    <xdr:from>
      <xdr:col>26</xdr:col>
      <xdr:colOff>857250</xdr:colOff>
      <xdr:row>3</xdr:row>
      <xdr:rowOff>57150</xdr:rowOff>
    </xdr:from>
    <xdr:ext cx="0" cy="134207"/>
    <xdr:pic>
      <xdr:nvPicPr>
        <xdr:cNvPr id="269"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0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080200" y="876300"/>
          <a:ext cx="0" cy="134207"/>
        </a:xfrm>
        <a:prstGeom prst="rect">
          <a:avLst/>
        </a:prstGeom>
        <a:noFill/>
      </xdr:spPr>
    </xdr:pic>
    <xdr:clientData/>
  </xdr:oneCellAnchor>
  <xdr:oneCellAnchor>
    <xdr:from>
      <xdr:col>26</xdr:col>
      <xdr:colOff>857250</xdr:colOff>
      <xdr:row>3</xdr:row>
      <xdr:rowOff>57150</xdr:rowOff>
    </xdr:from>
    <xdr:ext cx="0" cy="134207"/>
    <xdr:pic>
      <xdr:nvPicPr>
        <xdr:cNvPr id="270"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0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080200" y="876300"/>
          <a:ext cx="0" cy="134207"/>
        </a:xfrm>
        <a:prstGeom prst="rect">
          <a:avLst/>
        </a:prstGeom>
        <a:noFill/>
      </xdr:spPr>
    </xdr:pic>
    <xdr:clientData/>
  </xdr:oneCellAnchor>
  <xdr:oneCellAnchor>
    <xdr:from>
      <xdr:col>28</xdr:col>
      <xdr:colOff>857250</xdr:colOff>
      <xdr:row>3</xdr:row>
      <xdr:rowOff>57150</xdr:rowOff>
    </xdr:from>
    <xdr:ext cx="0" cy="134207"/>
    <xdr:pic>
      <xdr:nvPicPr>
        <xdr:cNvPr id="271"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0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842575" y="876300"/>
          <a:ext cx="0" cy="134207"/>
        </a:xfrm>
        <a:prstGeom prst="rect">
          <a:avLst/>
        </a:prstGeom>
        <a:noFill/>
      </xdr:spPr>
    </xdr:pic>
    <xdr:clientData/>
  </xdr:oneCellAnchor>
  <xdr:oneCellAnchor>
    <xdr:from>
      <xdr:col>28</xdr:col>
      <xdr:colOff>857250</xdr:colOff>
      <xdr:row>3</xdr:row>
      <xdr:rowOff>57150</xdr:rowOff>
    </xdr:from>
    <xdr:ext cx="0" cy="134207"/>
    <xdr:pic>
      <xdr:nvPicPr>
        <xdr:cNvPr id="272"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1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842575" y="876300"/>
          <a:ext cx="0" cy="134207"/>
        </a:xfrm>
        <a:prstGeom prst="rect">
          <a:avLst/>
        </a:prstGeom>
        <a:noFill/>
      </xdr:spPr>
    </xdr:pic>
    <xdr:clientData/>
  </xdr:oneCellAnchor>
  <xdr:oneCellAnchor>
    <xdr:from>
      <xdr:col>26</xdr:col>
      <xdr:colOff>857250</xdr:colOff>
      <xdr:row>3</xdr:row>
      <xdr:rowOff>57150</xdr:rowOff>
    </xdr:from>
    <xdr:ext cx="0" cy="134207"/>
    <xdr:pic>
      <xdr:nvPicPr>
        <xdr:cNvPr id="273"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1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080200" y="876300"/>
          <a:ext cx="0" cy="134207"/>
        </a:xfrm>
        <a:prstGeom prst="rect">
          <a:avLst/>
        </a:prstGeom>
        <a:noFill/>
      </xdr:spPr>
    </xdr:pic>
    <xdr:clientData/>
  </xdr:oneCellAnchor>
  <xdr:oneCellAnchor>
    <xdr:from>
      <xdr:col>26</xdr:col>
      <xdr:colOff>857250</xdr:colOff>
      <xdr:row>3</xdr:row>
      <xdr:rowOff>57150</xdr:rowOff>
    </xdr:from>
    <xdr:ext cx="0" cy="134207"/>
    <xdr:pic>
      <xdr:nvPicPr>
        <xdr:cNvPr id="274"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1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080200" y="876300"/>
          <a:ext cx="0" cy="134207"/>
        </a:xfrm>
        <a:prstGeom prst="rect">
          <a:avLst/>
        </a:prstGeom>
        <a:noFill/>
      </xdr:spPr>
    </xdr:pic>
    <xdr:clientData/>
  </xdr:oneCellAnchor>
  <xdr:oneCellAnchor>
    <xdr:from>
      <xdr:col>28</xdr:col>
      <xdr:colOff>857250</xdr:colOff>
      <xdr:row>3</xdr:row>
      <xdr:rowOff>57150</xdr:rowOff>
    </xdr:from>
    <xdr:ext cx="0" cy="134207"/>
    <xdr:pic>
      <xdr:nvPicPr>
        <xdr:cNvPr id="275"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1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842575" y="876300"/>
          <a:ext cx="0" cy="134207"/>
        </a:xfrm>
        <a:prstGeom prst="rect">
          <a:avLst/>
        </a:prstGeom>
        <a:noFill/>
      </xdr:spPr>
    </xdr:pic>
    <xdr:clientData/>
  </xdr:oneCellAnchor>
  <xdr:oneCellAnchor>
    <xdr:from>
      <xdr:col>28</xdr:col>
      <xdr:colOff>857250</xdr:colOff>
      <xdr:row>3</xdr:row>
      <xdr:rowOff>57150</xdr:rowOff>
    </xdr:from>
    <xdr:ext cx="0" cy="134207"/>
    <xdr:pic>
      <xdr:nvPicPr>
        <xdr:cNvPr id="276"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1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842575" y="876300"/>
          <a:ext cx="0" cy="134207"/>
        </a:xfrm>
        <a:prstGeom prst="rect">
          <a:avLst/>
        </a:prstGeom>
        <a:noFill/>
      </xdr:spPr>
    </xdr:pic>
    <xdr:clientData/>
  </xdr:oneCellAnchor>
  <xdr:oneCellAnchor>
    <xdr:from>
      <xdr:col>25</xdr:col>
      <xdr:colOff>857250</xdr:colOff>
      <xdr:row>3</xdr:row>
      <xdr:rowOff>57150</xdr:rowOff>
    </xdr:from>
    <xdr:ext cx="0" cy="134207"/>
    <xdr:pic>
      <xdr:nvPicPr>
        <xdr:cNvPr id="277" name="Picture 276"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1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146625" y="876300"/>
          <a:ext cx="0" cy="134207"/>
        </a:xfrm>
        <a:prstGeom prst="rect">
          <a:avLst/>
        </a:prstGeom>
        <a:noFill/>
      </xdr:spPr>
    </xdr:pic>
    <xdr:clientData/>
  </xdr:oneCellAnchor>
  <xdr:oneCellAnchor>
    <xdr:from>
      <xdr:col>25</xdr:col>
      <xdr:colOff>857250</xdr:colOff>
      <xdr:row>3</xdr:row>
      <xdr:rowOff>57150</xdr:rowOff>
    </xdr:from>
    <xdr:ext cx="0" cy="134207"/>
    <xdr:pic>
      <xdr:nvPicPr>
        <xdr:cNvPr id="278"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1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146625" y="876300"/>
          <a:ext cx="0" cy="134207"/>
        </a:xfrm>
        <a:prstGeom prst="rect">
          <a:avLst/>
        </a:prstGeom>
        <a:noFill/>
      </xdr:spPr>
    </xdr:pic>
    <xdr:clientData/>
  </xdr:oneCellAnchor>
  <xdr:oneCellAnchor>
    <xdr:from>
      <xdr:col>33</xdr:col>
      <xdr:colOff>828675</xdr:colOff>
      <xdr:row>2</xdr:row>
      <xdr:rowOff>38100</xdr:rowOff>
    </xdr:from>
    <xdr:ext cx="180975" cy="172307"/>
    <xdr:pic>
      <xdr:nvPicPr>
        <xdr:cNvPr id="279" name="Picture 63" descr="C:\Users\hfreeth\AppData\Local\Microsoft\Windows\Temporary Internet Files\Content.IE5\XLHOTTUP\MM900254501[1].gif">
          <a:hlinkClick xmlns:r="http://schemas.openxmlformats.org/officeDocument/2006/relationships" r:id="rId24"/>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1380350" y="447675"/>
          <a:ext cx="180975" cy="172307"/>
        </a:xfrm>
        <a:prstGeom prst="rect">
          <a:avLst/>
        </a:prstGeom>
        <a:noFill/>
      </xdr:spPr>
    </xdr:pic>
    <xdr:clientData/>
  </xdr:oneCellAnchor>
  <xdr:oneCellAnchor>
    <xdr:from>
      <xdr:col>12</xdr:col>
      <xdr:colOff>676275</xdr:colOff>
      <xdr:row>2</xdr:row>
      <xdr:rowOff>28575</xdr:rowOff>
    </xdr:from>
    <xdr:ext cx="180975" cy="172307"/>
    <xdr:pic>
      <xdr:nvPicPr>
        <xdr:cNvPr id="199" name="Picture 63" descr="C:\Users\hfreeth\AppData\Local\Microsoft\Windows\Temporary Internet Files\Content.IE5\XLHOTTUP\MM900254501[1].gif">
          <a:hlinkClick xmlns:r="http://schemas.openxmlformats.org/officeDocument/2006/relationships" r:id="rId25"/>
          <a:extLst>
            <a:ext uri="{FF2B5EF4-FFF2-40B4-BE49-F238E27FC236}">
              <a16:creationId xmlns:a16="http://schemas.microsoft.com/office/drawing/2014/main" id="{00000000-0008-0000-0200-0000C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60625" y="438150"/>
          <a:ext cx="180975" cy="172307"/>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8</xdr:col>
      <xdr:colOff>400050</xdr:colOff>
      <xdr:row>1</xdr:row>
      <xdr:rowOff>19050</xdr:rowOff>
    </xdr:from>
    <xdr:to>
      <xdr:col>8</xdr:col>
      <xdr:colOff>581025</xdr:colOff>
      <xdr:row>1</xdr:row>
      <xdr:rowOff>190500</xdr:rowOff>
    </xdr:to>
    <xdr:pic>
      <xdr:nvPicPr>
        <xdr:cNvPr id="4"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440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390525</xdr:colOff>
      <xdr:row>1</xdr:row>
      <xdr:rowOff>19050</xdr:rowOff>
    </xdr:from>
    <xdr:to>
      <xdr:col>9</xdr:col>
      <xdr:colOff>571500</xdr:colOff>
      <xdr:row>1</xdr:row>
      <xdr:rowOff>190500</xdr:rowOff>
    </xdr:to>
    <xdr:pic>
      <xdr:nvPicPr>
        <xdr:cNvPr id="5" name="Picture 63" descr="C:\Users\hfreeth\AppData\Local\Microsoft\Windows\Temporary Internet Files\Content.IE5\XLHOTTUP\MM900254501[1].gif">
          <a:hlinkClick xmlns:r="http://schemas.openxmlformats.org/officeDocument/2006/relationships" r:id="rId3"/>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7687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381000</xdr:colOff>
      <xdr:row>1</xdr:row>
      <xdr:rowOff>19050</xdr:rowOff>
    </xdr:from>
    <xdr:to>
      <xdr:col>10</xdr:col>
      <xdr:colOff>561975</xdr:colOff>
      <xdr:row>1</xdr:row>
      <xdr:rowOff>190500</xdr:rowOff>
    </xdr:to>
    <xdr:pic>
      <xdr:nvPicPr>
        <xdr:cNvPr id="6"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769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361950</xdr:colOff>
      <xdr:row>1</xdr:row>
      <xdr:rowOff>19050</xdr:rowOff>
    </xdr:from>
    <xdr:to>
      <xdr:col>11</xdr:col>
      <xdr:colOff>542925</xdr:colOff>
      <xdr:row>1</xdr:row>
      <xdr:rowOff>190500</xdr:rowOff>
    </xdr:to>
    <xdr:pic>
      <xdr:nvPicPr>
        <xdr:cNvPr id="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0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400050</xdr:colOff>
      <xdr:row>1</xdr:row>
      <xdr:rowOff>19050</xdr:rowOff>
    </xdr:from>
    <xdr:to>
      <xdr:col>12</xdr:col>
      <xdr:colOff>581025</xdr:colOff>
      <xdr:row>1</xdr:row>
      <xdr:rowOff>190500</xdr:rowOff>
    </xdr:to>
    <xdr:pic>
      <xdr:nvPicPr>
        <xdr:cNvPr id="8"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400050</xdr:colOff>
      <xdr:row>1</xdr:row>
      <xdr:rowOff>19050</xdr:rowOff>
    </xdr:from>
    <xdr:to>
      <xdr:col>13</xdr:col>
      <xdr:colOff>581025</xdr:colOff>
      <xdr:row>1</xdr:row>
      <xdr:rowOff>190500</xdr:rowOff>
    </xdr:to>
    <xdr:pic>
      <xdr:nvPicPr>
        <xdr:cNvPr id="9"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5920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400050</xdr:colOff>
      <xdr:row>1</xdr:row>
      <xdr:rowOff>19050</xdr:rowOff>
    </xdr:from>
    <xdr:to>
      <xdr:col>14</xdr:col>
      <xdr:colOff>581025</xdr:colOff>
      <xdr:row>1</xdr:row>
      <xdr:rowOff>190500</xdr:rowOff>
    </xdr:to>
    <xdr:pic>
      <xdr:nvPicPr>
        <xdr:cNvPr id="10"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3440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400050</xdr:colOff>
      <xdr:row>1</xdr:row>
      <xdr:rowOff>19050</xdr:rowOff>
    </xdr:from>
    <xdr:to>
      <xdr:col>15</xdr:col>
      <xdr:colOff>581025</xdr:colOff>
      <xdr:row>1</xdr:row>
      <xdr:rowOff>190500</xdr:rowOff>
    </xdr:to>
    <xdr:pic>
      <xdr:nvPicPr>
        <xdr:cNvPr id="11"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4400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409575</xdr:colOff>
      <xdr:row>1</xdr:row>
      <xdr:rowOff>19050</xdr:rowOff>
    </xdr:from>
    <xdr:to>
      <xdr:col>16</xdr:col>
      <xdr:colOff>590550</xdr:colOff>
      <xdr:row>1</xdr:row>
      <xdr:rowOff>190500</xdr:rowOff>
    </xdr:to>
    <xdr:pic>
      <xdr:nvPicPr>
        <xdr:cNvPr id="12"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300-00000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76312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409575</xdr:colOff>
      <xdr:row>1</xdr:row>
      <xdr:rowOff>19050</xdr:rowOff>
    </xdr:from>
    <xdr:to>
      <xdr:col>17</xdr:col>
      <xdr:colOff>590550</xdr:colOff>
      <xdr:row>1</xdr:row>
      <xdr:rowOff>190500</xdr:rowOff>
    </xdr:to>
    <xdr:pic>
      <xdr:nvPicPr>
        <xdr:cNvPr id="13"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37272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161925</xdr:rowOff>
    </xdr:from>
    <xdr:to>
      <xdr:col>6</xdr:col>
      <xdr:colOff>600075</xdr:colOff>
      <xdr:row>21</xdr:row>
      <xdr:rowOff>161925</xdr:rowOff>
    </xdr:to>
    <xdr:graphicFrame macro="">
      <xdr:nvGraphicFramePr>
        <xdr:cNvPr id="25" name="Chart 24">
          <a:extLst>
            <a:ext uri="{FF2B5EF4-FFF2-40B4-BE49-F238E27FC236}">
              <a16:creationId xmlns:a16="http://schemas.microsoft.com/office/drawing/2014/main" id="{00000000-0008-0000-0300-00001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oneCellAnchor>
    <xdr:from>
      <xdr:col>8</xdr:col>
      <xdr:colOff>400050</xdr:colOff>
      <xdr:row>11</xdr:row>
      <xdr:rowOff>19050</xdr:rowOff>
    </xdr:from>
    <xdr:ext cx="180975" cy="171450"/>
    <xdr:pic>
      <xdr:nvPicPr>
        <xdr:cNvPr id="34"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300-00002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55217"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390525</xdr:colOff>
      <xdr:row>11</xdr:row>
      <xdr:rowOff>19050</xdr:rowOff>
    </xdr:from>
    <xdr:ext cx="180975" cy="171450"/>
    <xdr:pic>
      <xdr:nvPicPr>
        <xdr:cNvPr id="35" name="Picture 63" descr="C:\Users\hfreeth\AppData\Local\Microsoft\Windows\Temporary Internet Files\Content.IE5\XLHOTTUP\MM900254501[1].gif">
          <a:hlinkClick xmlns:r="http://schemas.openxmlformats.org/officeDocument/2006/relationships" r:id="rId3"/>
          <a:extLst>
            <a:ext uri="{FF2B5EF4-FFF2-40B4-BE49-F238E27FC236}">
              <a16:creationId xmlns:a16="http://schemas.microsoft.com/office/drawing/2014/main" id="{00000000-0008-0000-0300-00002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5952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381000</xdr:colOff>
      <xdr:row>11</xdr:row>
      <xdr:rowOff>19050</xdr:rowOff>
    </xdr:from>
    <xdr:ext cx="180975" cy="171450"/>
    <xdr:pic>
      <xdr:nvPicPr>
        <xdr:cNvPr id="36"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300-00002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3833"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361950</xdr:colOff>
      <xdr:row>11</xdr:row>
      <xdr:rowOff>19050</xdr:rowOff>
    </xdr:from>
    <xdr:ext cx="180975" cy="171450"/>
    <xdr:pic>
      <xdr:nvPicPr>
        <xdr:cNvPr id="3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300-00002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58617"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12</xdr:col>
      <xdr:colOff>400050</xdr:colOff>
      <xdr:row>11</xdr:row>
      <xdr:rowOff>19050</xdr:rowOff>
    </xdr:from>
    <xdr:ext cx="180975" cy="171450"/>
    <xdr:pic>
      <xdr:nvPicPr>
        <xdr:cNvPr id="38"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300-00002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105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400050</xdr:colOff>
      <xdr:row>11</xdr:row>
      <xdr:rowOff>19050</xdr:rowOff>
    </xdr:from>
    <xdr:ext cx="180975" cy="171450"/>
    <xdr:pic>
      <xdr:nvPicPr>
        <xdr:cNvPr id="39"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300-00002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24383"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400050</xdr:colOff>
      <xdr:row>11</xdr:row>
      <xdr:rowOff>19050</xdr:rowOff>
    </xdr:from>
    <xdr:ext cx="180975" cy="171450"/>
    <xdr:pic>
      <xdr:nvPicPr>
        <xdr:cNvPr id="40"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300-00002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38217"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15</xdr:col>
      <xdr:colOff>400050</xdr:colOff>
      <xdr:row>11</xdr:row>
      <xdr:rowOff>19050</xdr:rowOff>
    </xdr:from>
    <xdr:ext cx="180975" cy="171450"/>
    <xdr:pic>
      <xdr:nvPicPr>
        <xdr:cNvPr id="41"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300-00002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520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16</xdr:col>
      <xdr:colOff>409575</xdr:colOff>
      <xdr:row>11</xdr:row>
      <xdr:rowOff>19050</xdr:rowOff>
    </xdr:from>
    <xdr:ext cx="180975" cy="171450"/>
    <xdr:pic>
      <xdr:nvPicPr>
        <xdr:cNvPr id="42"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300-00002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75408"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409575</xdr:colOff>
      <xdr:row>11</xdr:row>
      <xdr:rowOff>19050</xdr:rowOff>
    </xdr:from>
    <xdr:ext cx="180975" cy="171450"/>
    <xdr:pic>
      <xdr:nvPicPr>
        <xdr:cNvPr id="43"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300-00002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289242"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cepod-fs1\intranet\RESOURCES\Audit%20tools\2017%20NIV\NIV%20Audit%20Tool%2014%20Sep%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structions"/>
      <sheetName val="answer sheet"/>
      <sheetName val="Recommendations"/>
      <sheetName val="Audit Tool"/>
      <sheetName val="answer_sheet"/>
      <sheetName val="Summary"/>
    </sheetNames>
    <sheetDataSet>
      <sheetData sheetId="0" refreshError="1"/>
      <sheetData sheetId="1" refreshError="1"/>
      <sheetData sheetId="2">
        <row r="3">
          <cell r="A3" t="str">
            <v>Yes</v>
          </cell>
        </row>
        <row r="4">
          <cell r="A4" t="str">
            <v>No</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cepod.org.uk/2019pe.html" TargetMode="External"/><Relationship Id="rId1" Type="http://schemas.openxmlformats.org/officeDocument/2006/relationships/hyperlink" Target="mailto:info@ncepod.org.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6"/>
  <sheetViews>
    <sheetView tabSelected="1" workbookViewId="0">
      <selection activeCell="B16" sqref="B16"/>
    </sheetView>
  </sheetViews>
  <sheetFormatPr defaultRowHeight="15" x14ac:dyDescent="0.25"/>
  <cols>
    <col min="1" max="1" width="55.42578125" style="2" customWidth="1"/>
    <col min="2" max="2" width="80.7109375" style="2" customWidth="1"/>
    <col min="3" max="16384" width="9.140625" style="2"/>
  </cols>
  <sheetData>
    <row r="1" spans="2:4" x14ac:dyDescent="0.25">
      <c r="B1" s="1"/>
    </row>
    <row r="2" spans="2:4" x14ac:dyDescent="0.25">
      <c r="B2" s="1"/>
    </row>
    <row r="3" spans="2:4" x14ac:dyDescent="0.25">
      <c r="B3" s="1"/>
    </row>
    <row r="4" spans="2:4" x14ac:dyDescent="0.25">
      <c r="B4" s="3"/>
    </row>
    <row r="5" spans="2:4" ht="18.75" x14ac:dyDescent="0.3">
      <c r="B5" s="4" t="s">
        <v>97</v>
      </c>
    </row>
    <row r="6" spans="2:4" ht="18.75" x14ac:dyDescent="0.3">
      <c r="B6" s="5" t="s">
        <v>0</v>
      </c>
    </row>
    <row r="7" spans="2:4" x14ac:dyDescent="0.25">
      <c r="B7" s="1"/>
    </row>
    <row r="8" spans="2:4" ht="78" customHeight="1" x14ac:dyDescent="0.25">
      <c r="B8" s="145" t="s">
        <v>167</v>
      </c>
      <c r="C8" s="146"/>
      <c r="D8" s="146"/>
    </row>
    <row r="9" spans="2:4" x14ac:dyDescent="0.25">
      <c r="B9" s="6" t="s">
        <v>1</v>
      </c>
    </row>
    <row r="10" spans="2:4" ht="15.75" customHeight="1" x14ac:dyDescent="0.25"/>
    <row r="11" spans="2:4" ht="33.75" customHeight="1" x14ac:dyDescent="0.25">
      <c r="B11" s="147" t="s">
        <v>98</v>
      </c>
      <c r="C11" s="146"/>
      <c r="D11" s="146"/>
    </row>
    <row r="13" spans="2:4" x14ac:dyDescent="0.25">
      <c r="B13" s="145" t="s">
        <v>2</v>
      </c>
      <c r="C13" s="148"/>
      <c r="D13" s="148"/>
    </row>
    <row r="15" spans="2:4" ht="28.5" customHeight="1" x14ac:dyDescent="0.25">
      <c r="B15" s="145" t="s">
        <v>83</v>
      </c>
      <c r="C15" s="148"/>
      <c r="D15" s="148"/>
    </row>
    <row r="16" spans="2:4" x14ac:dyDescent="0.25">
      <c r="B16" s="74" t="s">
        <v>99</v>
      </c>
    </row>
  </sheetData>
  <mergeCells count="4">
    <mergeCell ref="B8:D8"/>
    <mergeCell ref="B11:D11"/>
    <mergeCell ref="B13:D13"/>
    <mergeCell ref="B15:D15"/>
  </mergeCells>
  <hyperlinks>
    <hyperlink ref="B9" r:id="rId1" xr:uid="{00000000-0004-0000-0000-000000000000}"/>
    <hyperlink ref="B16" r:id="rId2" xr:uid="{00000000-0004-0000-0000-000001000000}"/>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0"/>
  <sheetViews>
    <sheetView workbookViewId="0">
      <selection activeCell="A10" sqref="A10"/>
    </sheetView>
  </sheetViews>
  <sheetFormatPr defaultRowHeight="15" x14ac:dyDescent="0.25"/>
  <cols>
    <col min="1" max="1" width="140.140625" style="2" customWidth="1"/>
    <col min="2" max="16384" width="9.140625" style="2"/>
  </cols>
  <sheetData>
    <row r="1" spans="1:1" ht="18.75" x14ac:dyDescent="0.3">
      <c r="A1" s="8" t="s">
        <v>3</v>
      </c>
    </row>
    <row r="2" spans="1:1" x14ac:dyDescent="0.25">
      <c r="A2" s="14" t="s">
        <v>165</v>
      </c>
    </row>
    <row r="3" spans="1:1" x14ac:dyDescent="0.25">
      <c r="A3" s="14"/>
    </row>
    <row r="4" spans="1:1" ht="45" x14ac:dyDescent="0.25">
      <c r="A4" s="9" t="s">
        <v>57</v>
      </c>
    </row>
    <row r="5" spans="1:1" x14ac:dyDescent="0.25">
      <c r="A5" s="9"/>
    </row>
    <row r="6" spans="1:1" x14ac:dyDescent="0.25">
      <c r="A6" s="2" t="s">
        <v>166</v>
      </c>
    </row>
    <row r="8" spans="1:1" x14ac:dyDescent="0.25">
      <c r="A8" s="10" t="s">
        <v>4</v>
      </c>
    </row>
    <row r="9" spans="1:1" x14ac:dyDescent="0.25">
      <c r="A9" s="11" t="s">
        <v>5</v>
      </c>
    </row>
    <row r="10" spans="1:1" x14ac:dyDescent="0.25">
      <c r="A10" s="11" t="s">
        <v>53</v>
      </c>
    </row>
    <row r="11" spans="1:1" ht="30" x14ac:dyDescent="0.25">
      <c r="A11" s="12" t="s">
        <v>6</v>
      </c>
    </row>
    <row r="12" spans="1:1" x14ac:dyDescent="0.25">
      <c r="A12" s="13" t="s">
        <v>7</v>
      </c>
    </row>
    <row r="13" spans="1:1" x14ac:dyDescent="0.25">
      <c r="A13" s="13"/>
    </row>
    <row r="14" spans="1:1" ht="30" x14ac:dyDescent="0.25">
      <c r="A14" s="7" t="s">
        <v>54</v>
      </c>
    </row>
    <row r="16" spans="1:1" x14ac:dyDescent="0.25">
      <c r="A16" s="2" t="s">
        <v>8</v>
      </c>
    </row>
    <row r="18" spans="1:1" ht="30" x14ac:dyDescent="0.25">
      <c r="A18" s="9" t="s">
        <v>55</v>
      </c>
    </row>
    <row r="20" spans="1:1" x14ac:dyDescent="0.25">
      <c r="A20" s="2" t="s">
        <v>59</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47"/>
  <sheetViews>
    <sheetView workbookViewId="0">
      <pane xSplit="1" ySplit="6" topLeftCell="B7" activePane="bottomRight" state="frozen"/>
      <selection pane="topRight" activeCell="B1" sqref="B1"/>
      <selection pane="bottomLeft" activeCell="A7" sqref="A7"/>
      <selection pane="bottomRight" activeCell="B1" sqref="B1"/>
    </sheetView>
  </sheetViews>
  <sheetFormatPr defaultRowHeight="15.75" x14ac:dyDescent="0.25"/>
  <cols>
    <col min="1" max="1" width="33.85546875" style="32" customWidth="1"/>
    <col min="2" max="2" width="20" style="29" customWidth="1"/>
    <col min="3" max="3" width="10" style="29" customWidth="1"/>
    <col min="4" max="4" width="19.7109375" style="29" customWidth="1"/>
    <col min="5" max="5" width="25.5703125" style="29" customWidth="1"/>
    <col min="6" max="6" width="32.7109375" style="29" customWidth="1"/>
    <col min="7" max="7" width="46.7109375" style="29" customWidth="1"/>
    <col min="8" max="8" width="86" style="29" customWidth="1"/>
    <col min="9" max="9" width="42.42578125" style="29" customWidth="1"/>
    <col min="10" max="10" width="31" style="29" bestFit="1" customWidth="1"/>
    <col min="11" max="11" width="30.5703125" style="29" customWidth="1"/>
    <col min="12" max="13" width="29.140625" style="29" customWidth="1"/>
    <col min="14" max="14" width="24.85546875" style="29" customWidth="1"/>
    <col min="15" max="15" width="24.42578125" style="29" customWidth="1"/>
    <col min="16" max="16" width="61.7109375" style="29" customWidth="1"/>
    <col min="17" max="17" width="25.5703125" style="69" customWidth="1"/>
    <col min="18" max="18" width="35.28515625" style="29" customWidth="1"/>
    <col min="19" max="19" width="32.7109375" style="29" customWidth="1"/>
    <col min="20" max="20" width="30.85546875" style="29" customWidth="1"/>
    <col min="21" max="21" width="34.42578125" style="48" customWidth="1"/>
    <col min="22" max="22" width="24.85546875" style="65" customWidth="1"/>
    <col min="23" max="23" width="36.7109375" style="29" customWidth="1"/>
    <col min="24" max="24" width="46.42578125" style="65" customWidth="1"/>
    <col min="25" max="25" width="33" style="29" customWidth="1"/>
    <col min="26" max="26" width="29" style="29" customWidth="1"/>
    <col min="27" max="27" width="27.5703125" style="69" customWidth="1"/>
    <col min="28" max="28" width="37.5703125" style="29" customWidth="1"/>
    <col min="29" max="29" width="37.7109375" style="29" customWidth="1"/>
    <col min="30" max="30" width="21.28515625" style="29" customWidth="1"/>
    <col min="31" max="31" width="22.42578125" style="29" customWidth="1"/>
    <col min="32" max="32" width="27.5703125" style="29" bestFit="1" customWidth="1"/>
    <col min="33" max="33" width="24.42578125" style="29" customWidth="1"/>
    <col min="34" max="34" width="19.7109375" style="29" bestFit="1" customWidth="1"/>
    <col min="35" max="35" width="53.5703125" style="29" customWidth="1"/>
    <col min="36" max="36" width="26.5703125" style="29" customWidth="1"/>
    <col min="37" max="16384" width="9.140625" style="29"/>
  </cols>
  <sheetData>
    <row r="1" spans="1:36" s="34" customFormat="1" x14ac:dyDescent="0.25">
      <c r="A1" s="157" t="s">
        <v>100</v>
      </c>
      <c r="B1" s="32"/>
      <c r="C1" s="32"/>
      <c r="D1" s="32"/>
      <c r="E1" s="32"/>
      <c r="F1" s="32"/>
      <c r="G1" s="113"/>
      <c r="H1" s="113"/>
      <c r="I1" s="32"/>
      <c r="J1" s="32"/>
      <c r="K1" s="32"/>
      <c r="L1" s="32"/>
      <c r="M1" s="32"/>
      <c r="N1" s="32"/>
      <c r="O1" s="32"/>
      <c r="P1" s="32"/>
      <c r="Q1" s="32"/>
      <c r="R1" s="32"/>
      <c r="S1" s="32"/>
      <c r="T1" s="32"/>
      <c r="V1" s="36"/>
      <c r="X1" s="36"/>
      <c r="Z1" s="32"/>
      <c r="AA1" s="32"/>
      <c r="AB1" s="32"/>
      <c r="AC1" s="32"/>
    </row>
    <row r="2" spans="1:36" s="34" customFormat="1" ht="16.5" thickBot="1" x14ac:dyDescent="0.3">
      <c r="A2" s="158"/>
      <c r="B2" s="50"/>
      <c r="C2" s="32"/>
      <c r="D2" s="32"/>
      <c r="E2" s="32"/>
      <c r="F2" s="32"/>
      <c r="G2" s="113"/>
      <c r="H2" s="113"/>
      <c r="I2" s="32"/>
      <c r="J2" s="32"/>
      <c r="K2" s="32"/>
      <c r="L2" s="32"/>
      <c r="M2" s="32"/>
      <c r="N2" s="32"/>
      <c r="O2" s="32"/>
      <c r="P2" s="32"/>
      <c r="Q2" s="32"/>
      <c r="R2" s="32"/>
      <c r="S2" s="32"/>
      <c r="T2" s="32"/>
      <c r="V2" s="36"/>
      <c r="X2" s="36"/>
      <c r="Z2" s="32"/>
      <c r="AA2" s="32"/>
      <c r="AB2" s="32"/>
      <c r="AC2" s="32"/>
    </row>
    <row r="3" spans="1:36" ht="32.25" thickBot="1" x14ac:dyDescent="0.3">
      <c r="A3" s="51" t="s">
        <v>91</v>
      </c>
      <c r="B3" s="159"/>
      <c r="C3" s="159"/>
      <c r="D3" s="162"/>
      <c r="E3" s="151"/>
      <c r="F3" s="108" t="s">
        <v>62</v>
      </c>
      <c r="G3" s="163" t="s">
        <v>56</v>
      </c>
      <c r="H3" s="164"/>
      <c r="I3" s="165"/>
      <c r="J3" s="149" t="s">
        <v>103</v>
      </c>
      <c r="K3" s="151"/>
      <c r="L3" s="149" t="s">
        <v>114</v>
      </c>
      <c r="M3" s="151"/>
      <c r="N3" s="149" t="s">
        <v>104</v>
      </c>
      <c r="O3" s="150"/>
      <c r="P3" s="150"/>
      <c r="Q3" s="150"/>
      <c r="R3" s="150"/>
      <c r="S3" s="151"/>
      <c r="T3" s="149" t="s">
        <v>63</v>
      </c>
      <c r="U3" s="150"/>
      <c r="V3" s="149" t="s">
        <v>109</v>
      </c>
      <c r="W3" s="151"/>
      <c r="X3" s="149" t="s">
        <v>110</v>
      </c>
      <c r="Y3" s="151"/>
      <c r="Z3" s="149" t="s">
        <v>64</v>
      </c>
      <c r="AA3" s="169"/>
      <c r="AB3" s="169"/>
      <c r="AC3" s="170"/>
      <c r="AD3" s="149" t="s">
        <v>113</v>
      </c>
      <c r="AE3" s="150"/>
      <c r="AF3" s="150"/>
      <c r="AG3" s="150"/>
      <c r="AH3" s="150"/>
      <c r="AI3" s="150"/>
      <c r="AJ3" s="151"/>
    </row>
    <row r="4" spans="1:36" ht="16.5" thickBot="1" x14ac:dyDescent="0.3">
      <c r="A4" s="52"/>
      <c r="B4" s="160" t="s">
        <v>29</v>
      </c>
      <c r="C4" s="160"/>
      <c r="D4" s="161" t="s">
        <v>81</v>
      </c>
      <c r="E4" s="151"/>
      <c r="F4" s="44"/>
      <c r="G4" s="166"/>
      <c r="H4" s="167"/>
      <c r="I4" s="168"/>
      <c r="J4" s="83"/>
      <c r="K4" s="83"/>
      <c r="L4" s="52"/>
      <c r="M4" s="52"/>
      <c r="N4" s="94"/>
      <c r="O4" s="153" t="s">
        <v>163</v>
      </c>
      <c r="P4" s="154"/>
      <c r="Q4" s="155"/>
      <c r="R4" s="96"/>
      <c r="S4" s="93"/>
      <c r="T4" s="156"/>
      <c r="U4" s="150"/>
      <c r="V4" s="173"/>
      <c r="W4" s="150"/>
      <c r="X4" s="152"/>
      <c r="Y4" s="151"/>
      <c r="Z4" s="91"/>
      <c r="AA4" s="92"/>
      <c r="AB4" s="171" t="s">
        <v>111</v>
      </c>
      <c r="AC4" s="172"/>
      <c r="AD4" s="152" t="s">
        <v>115</v>
      </c>
      <c r="AE4" s="151"/>
      <c r="AF4" s="152" t="s">
        <v>112</v>
      </c>
      <c r="AG4" s="150"/>
      <c r="AH4" s="150"/>
      <c r="AI4" s="150"/>
      <c r="AJ4" s="151"/>
    </row>
    <row r="5" spans="1:36" x14ac:dyDescent="0.25">
      <c r="A5" s="53" t="s">
        <v>42</v>
      </c>
      <c r="B5" s="54">
        <v>1</v>
      </c>
      <c r="C5" s="55">
        <v>2</v>
      </c>
      <c r="D5" s="54" t="s">
        <v>101</v>
      </c>
      <c r="E5" s="55" t="s">
        <v>102</v>
      </c>
      <c r="F5" s="56">
        <v>4</v>
      </c>
      <c r="G5" s="57">
        <v>5</v>
      </c>
      <c r="H5" s="57">
        <v>6</v>
      </c>
      <c r="I5" s="57">
        <v>7</v>
      </c>
      <c r="J5" s="57">
        <v>8</v>
      </c>
      <c r="K5" s="57">
        <v>9</v>
      </c>
      <c r="L5" s="58" t="s">
        <v>203</v>
      </c>
      <c r="M5" s="58" t="s">
        <v>204</v>
      </c>
      <c r="N5" s="58" t="s">
        <v>185</v>
      </c>
      <c r="O5" s="37" t="s">
        <v>186</v>
      </c>
      <c r="P5" s="38" t="s">
        <v>187</v>
      </c>
      <c r="Q5" s="68" t="s">
        <v>188</v>
      </c>
      <c r="R5" s="57" t="s">
        <v>106</v>
      </c>
      <c r="S5" s="57" t="s">
        <v>107</v>
      </c>
      <c r="T5" s="57" t="s">
        <v>105</v>
      </c>
      <c r="U5" s="55" t="s">
        <v>108</v>
      </c>
      <c r="V5" s="79">
        <v>14</v>
      </c>
      <c r="W5" s="55">
        <v>15</v>
      </c>
      <c r="X5" s="79" t="s">
        <v>189</v>
      </c>
      <c r="Y5" s="55" t="s">
        <v>190</v>
      </c>
      <c r="Z5" s="38" t="s">
        <v>168</v>
      </c>
      <c r="AA5" s="68" t="s">
        <v>169</v>
      </c>
      <c r="AB5" s="97" t="s">
        <v>170</v>
      </c>
      <c r="AC5" s="97" t="s">
        <v>171</v>
      </c>
      <c r="AD5" s="98" t="s">
        <v>172</v>
      </c>
      <c r="AE5" s="99" t="s">
        <v>173</v>
      </c>
      <c r="AF5" s="99" t="s">
        <v>174</v>
      </c>
      <c r="AG5" s="99" t="s">
        <v>175</v>
      </c>
      <c r="AH5" s="99" t="s">
        <v>191</v>
      </c>
      <c r="AI5" s="99" t="s">
        <v>192</v>
      </c>
      <c r="AJ5" s="99" t="s">
        <v>193</v>
      </c>
    </row>
    <row r="6" spans="1:36" s="119" customFormat="1" ht="110.25" x14ac:dyDescent="0.25">
      <c r="A6" s="114"/>
      <c r="B6" s="115" t="s">
        <v>65</v>
      </c>
      <c r="C6" s="115" t="s">
        <v>30</v>
      </c>
      <c r="D6" s="115" t="s">
        <v>31</v>
      </c>
      <c r="E6" s="115" t="s">
        <v>32</v>
      </c>
      <c r="F6" s="115" t="s">
        <v>184</v>
      </c>
      <c r="G6" s="115" t="s">
        <v>201</v>
      </c>
      <c r="H6" s="133" t="s">
        <v>202</v>
      </c>
      <c r="I6" s="115" t="s">
        <v>129</v>
      </c>
      <c r="J6" s="115" t="s">
        <v>131</v>
      </c>
      <c r="K6" s="115" t="s">
        <v>133</v>
      </c>
      <c r="L6" s="115" t="s">
        <v>205</v>
      </c>
      <c r="M6" s="115" t="s">
        <v>206</v>
      </c>
      <c r="N6" s="115" t="s">
        <v>134</v>
      </c>
      <c r="O6" s="115" t="s">
        <v>135</v>
      </c>
      <c r="P6" s="115" t="s">
        <v>137</v>
      </c>
      <c r="Q6" s="115" t="s">
        <v>161</v>
      </c>
      <c r="R6" s="116" t="s">
        <v>196</v>
      </c>
      <c r="S6" s="134" t="s">
        <v>195</v>
      </c>
      <c r="T6" s="116" t="s">
        <v>181</v>
      </c>
      <c r="U6" s="115" t="s">
        <v>194</v>
      </c>
      <c r="V6" s="117" t="s">
        <v>141</v>
      </c>
      <c r="W6" s="116" t="s">
        <v>159</v>
      </c>
      <c r="X6" s="118" t="s">
        <v>176</v>
      </c>
      <c r="Y6" s="134" t="s">
        <v>162</v>
      </c>
      <c r="Z6" s="95" t="s">
        <v>164</v>
      </c>
      <c r="AA6" s="115" t="s">
        <v>160</v>
      </c>
      <c r="AB6" s="116" t="s">
        <v>146</v>
      </c>
      <c r="AC6" s="116" t="s">
        <v>149</v>
      </c>
      <c r="AD6" s="95" t="s">
        <v>152</v>
      </c>
      <c r="AE6" s="95" t="s">
        <v>153</v>
      </c>
      <c r="AF6" s="95" t="s">
        <v>154</v>
      </c>
      <c r="AG6" s="95" t="s">
        <v>155</v>
      </c>
      <c r="AH6" s="95" t="s">
        <v>156</v>
      </c>
      <c r="AI6" s="95" t="s">
        <v>180</v>
      </c>
      <c r="AJ6" s="95" t="s">
        <v>157</v>
      </c>
    </row>
    <row r="7" spans="1:36" ht="31.5" x14ac:dyDescent="0.25">
      <c r="A7" s="47"/>
      <c r="B7" s="39"/>
      <c r="C7" s="39"/>
      <c r="D7" s="72" t="s">
        <v>82</v>
      </c>
      <c r="E7" s="72" t="s">
        <v>33</v>
      </c>
      <c r="F7" s="71"/>
      <c r="G7" s="39"/>
      <c r="H7" s="39"/>
      <c r="I7" s="71"/>
      <c r="J7" s="39"/>
      <c r="K7" s="71"/>
      <c r="L7" s="39"/>
      <c r="M7" s="39"/>
      <c r="N7" s="39"/>
      <c r="O7" s="39"/>
      <c r="P7" s="71"/>
      <c r="Q7" s="73"/>
      <c r="R7" s="39"/>
      <c r="S7" s="39"/>
      <c r="T7" s="39"/>
      <c r="U7" s="39"/>
      <c r="V7" s="39"/>
      <c r="W7" s="39"/>
      <c r="X7" s="39"/>
      <c r="Y7" s="39"/>
      <c r="Z7" s="71"/>
      <c r="AA7" s="73"/>
      <c r="AB7" s="39"/>
      <c r="AC7" s="39"/>
      <c r="AD7" s="39"/>
      <c r="AE7" s="39"/>
      <c r="AF7" s="39"/>
      <c r="AG7" s="39"/>
      <c r="AH7" s="39"/>
      <c r="AI7" s="39"/>
      <c r="AJ7" s="39"/>
    </row>
    <row r="8" spans="1:36" x14ac:dyDescent="0.25">
      <c r="A8" s="49" t="s">
        <v>15</v>
      </c>
      <c r="D8" s="77"/>
      <c r="E8" s="78"/>
      <c r="G8" s="45"/>
      <c r="H8" s="120" t="b">
        <f>(IF(G8="Yes","",IF(G8="No","N/A")))</f>
        <v>0</v>
      </c>
      <c r="I8" s="45"/>
      <c r="J8" s="46"/>
      <c r="L8" s="45"/>
      <c r="M8" s="45"/>
      <c r="N8" s="45"/>
      <c r="O8" s="46" t="b">
        <f t="shared" ref="O8:O17" si="0">(IF(N8="Yes","",IF(N8="No","N/A")))</f>
        <v>0</v>
      </c>
      <c r="P8" s="121" t="b">
        <f t="shared" ref="P8:P17" si="1">(IF(N8="Yes","",IF(N8="No","N/A")))</f>
        <v>0</v>
      </c>
      <c r="Q8" s="120" t="b">
        <f t="shared" ref="Q8:Q17" si="2">(IF(N8="Yes","",IF(N8="No","N/A")))</f>
        <v>0</v>
      </c>
      <c r="R8" s="75"/>
      <c r="S8" s="131" t="b">
        <f>(IF(R8="Yes","",IF(R8="No","N/A",IF(R8="N/A – not high or intermediate risk; no guidance","N/A"))))</f>
        <v>0</v>
      </c>
      <c r="U8" s="121" t="b">
        <f>(IF(T8="Yes","",IF(T8="No","N/A")))</f>
        <v>0</v>
      </c>
      <c r="Y8" s="121" t="b">
        <f>(IF(X8="Yes","N/A",IF(X8="No","",IF(X8="N/A – patient died before getting to this stage; DNACPR in place","N/A"))))</f>
        <v>0</v>
      </c>
      <c r="AA8" s="121" t="b">
        <f>(IF(Z8="Yes","",IF(Z8="No","N/A",IF(Z8="N/A - already had an IVC filter","N/A"))))</f>
        <v>0</v>
      </c>
      <c r="AB8" s="75"/>
    </row>
    <row r="9" spans="1:36" x14ac:dyDescent="0.25">
      <c r="A9" s="49" t="s">
        <v>16</v>
      </c>
      <c r="D9" s="77"/>
      <c r="E9" s="78"/>
      <c r="H9" s="120" t="b">
        <f t="shared" ref="H9:H17" si="3">(IF(G9="Yes","",IF(G9="No","N/A")))</f>
        <v>0</v>
      </c>
      <c r="I9" s="45"/>
      <c r="J9" s="45"/>
      <c r="K9" s="46"/>
      <c r="N9" s="45"/>
      <c r="O9" s="46" t="b">
        <f t="shared" si="0"/>
        <v>0</v>
      </c>
      <c r="P9" s="121" t="b">
        <f t="shared" si="1"/>
        <v>0</v>
      </c>
      <c r="Q9" s="120" t="b">
        <f t="shared" si="2"/>
        <v>0</v>
      </c>
      <c r="R9" s="75"/>
      <c r="S9" s="131" t="b">
        <f t="shared" ref="S9:S17" si="4">(IF(R9="Yes","",IF(R9="No","N/A",IF(R9="N/A – not high or intermediate risk; no guidance","N/A"))))</f>
        <v>0</v>
      </c>
      <c r="U9" s="121" t="b">
        <f t="shared" ref="U9:U17" si="5">(IF(T9="Yes","",IF(T9="No","N/A")))</f>
        <v>0</v>
      </c>
      <c r="Y9" s="121" t="b">
        <f t="shared" ref="Y9:Y17" si="6">(IF(X9="Yes","N/A",IF(X9="No","",IF(X9="N/A – patient died before getting to this stage; DNACPR in place","N/A"))))</f>
        <v>0</v>
      </c>
      <c r="Z9" s="46"/>
      <c r="AA9" s="121" t="b">
        <f t="shared" ref="AA9:AA17" si="7">(IF(Z9="Yes","",IF(Z9="No","N/A",IF(Z9="N/A - already had an IVC filter","N/A"))))</f>
        <v>0</v>
      </c>
      <c r="AB9" s="75"/>
      <c r="AC9" s="75"/>
      <c r="AD9" s="75"/>
      <c r="AE9" s="75"/>
      <c r="AF9" s="75"/>
      <c r="AG9" s="75"/>
      <c r="AH9" s="75"/>
      <c r="AI9" s="75"/>
      <c r="AJ9" s="75"/>
    </row>
    <row r="10" spans="1:36" x14ac:dyDescent="0.25">
      <c r="A10" s="49" t="s">
        <v>17</v>
      </c>
      <c r="D10" s="77"/>
      <c r="E10" s="78"/>
      <c r="H10" s="120" t="b">
        <f t="shared" si="3"/>
        <v>0</v>
      </c>
      <c r="I10" s="45"/>
      <c r="J10" s="45"/>
      <c r="K10" s="46"/>
      <c r="N10" s="45"/>
      <c r="O10" s="46" t="b">
        <f t="shared" si="0"/>
        <v>0</v>
      </c>
      <c r="P10" s="121" t="b">
        <f t="shared" si="1"/>
        <v>0</v>
      </c>
      <c r="Q10" s="120" t="b">
        <f t="shared" si="2"/>
        <v>0</v>
      </c>
      <c r="R10" s="75"/>
      <c r="S10" s="131" t="b">
        <f t="shared" si="4"/>
        <v>0</v>
      </c>
      <c r="U10" s="121" t="b">
        <f t="shared" si="5"/>
        <v>0</v>
      </c>
      <c r="Y10" s="121" t="b">
        <f t="shared" si="6"/>
        <v>0</v>
      </c>
      <c r="Z10" s="46"/>
      <c r="AA10" s="121" t="b">
        <f t="shared" si="7"/>
        <v>0</v>
      </c>
      <c r="AB10" s="75"/>
      <c r="AC10" s="75"/>
      <c r="AD10" s="75"/>
      <c r="AE10" s="75"/>
      <c r="AF10" s="75"/>
      <c r="AG10" s="75"/>
      <c r="AH10" s="75"/>
      <c r="AI10" s="75"/>
      <c r="AJ10" s="75"/>
    </row>
    <row r="11" spans="1:36" x14ac:dyDescent="0.25">
      <c r="A11" s="49" t="s">
        <v>18</v>
      </c>
      <c r="D11" s="77"/>
      <c r="E11" s="78"/>
      <c r="H11" s="120" t="b">
        <f t="shared" si="3"/>
        <v>0</v>
      </c>
      <c r="I11" s="45"/>
      <c r="J11" s="45"/>
      <c r="K11" s="46"/>
      <c r="N11" s="45"/>
      <c r="O11" s="46" t="b">
        <f t="shared" si="0"/>
        <v>0</v>
      </c>
      <c r="P11" s="121" t="b">
        <f t="shared" si="1"/>
        <v>0</v>
      </c>
      <c r="Q11" s="120" t="b">
        <f t="shared" si="2"/>
        <v>0</v>
      </c>
      <c r="R11" s="75"/>
      <c r="S11" s="131" t="b">
        <f t="shared" si="4"/>
        <v>0</v>
      </c>
      <c r="U11" s="121" t="b">
        <f t="shared" si="5"/>
        <v>0</v>
      </c>
      <c r="Y11" s="121" t="b">
        <f t="shared" si="6"/>
        <v>0</v>
      </c>
      <c r="Z11" s="46"/>
      <c r="AA11" s="121" t="b">
        <f t="shared" si="7"/>
        <v>0</v>
      </c>
      <c r="AB11" s="75"/>
      <c r="AC11" s="75"/>
      <c r="AD11" s="75"/>
      <c r="AE11" s="75"/>
      <c r="AF11" s="75"/>
      <c r="AG11" s="75"/>
      <c r="AH11" s="75"/>
      <c r="AI11" s="75"/>
      <c r="AJ11" s="75"/>
    </row>
    <row r="12" spans="1:36" x14ac:dyDescent="0.25">
      <c r="A12" s="49" t="s">
        <v>19</v>
      </c>
      <c r="D12" s="77"/>
      <c r="E12" s="78"/>
      <c r="H12" s="120" t="b">
        <f t="shared" si="3"/>
        <v>0</v>
      </c>
      <c r="I12" s="45"/>
      <c r="J12" s="45"/>
      <c r="K12" s="46"/>
      <c r="N12" s="45"/>
      <c r="O12" s="46" t="b">
        <f t="shared" si="0"/>
        <v>0</v>
      </c>
      <c r="P12" s="121" t="b">
        <f t="shared" si="1"/>
        <v>0</v>
      </c>
      <c r="Q12" s="120" t="b">
        <f t="shared" si="2"/>
        <v>0</v>
      </c>
      <c r="R12" s="75"/>
      <c r="S12" s="131" t="b">
        <f t="shared" si="4"/>
        <v>0</v>
      </c>
      <c r="U12" s="121" t="b">
        <f t="shared" si="5"/>
        <v>0</v>
      </c>
      <c r="Y12" s="121" t="b">
        <f t="shared" si="6"/>
        <v>0</v>
      </c>
      <c r="Z12" s="46"/>
      <c r="AA12" s="121" t="b">
        <f t="shared" si="7"/>
        <v>0</v>
      </c>
      <c r="AB12" s="75"/>
      <c r="AC12" s="75"/>
      <c r="AD12" s="75"/>
      <c r="AE12" s="75"/>
      <c r="AF12" s="75"/>
      <c r="AG12" s="75"/>
      <c r="AH12" s="75"/>
      <c r="AI12" s="75"/>
      <c r="AJ12" s="75"/>
    </row>
    <row r="13" spans="1:36" x14ac:dyDescent="0.25">
      <c r="A13" s="49" t="s">
        <v>20</v>
      </c>
      <c r="D13" s="77"/>
      <c r="E13" s="78"/>
      <c r="H13" s="120" t="b">
        <f t="shared" si="3"/>
        <v>0</v>
      </c>
      <c r="I13" s="45"/>
      <c r="J13" s="45"/>
      <c r="K13" s="46"/>
      <c r="N13" s="45"/>
      <c r="O13" s="46" t="b">
        <f t="shared" si="0"/>
        <v>0</v>
      </c>
      <c r="P13" s="121" t="b">
        <f t="shared" si="1"/>
        <v>0</v>
      </c>
      <c r="Q13" s="120" t="b">
        <f t="shared" si="2"/>
        <v>0</v>
      </c>
      <c r="R13" s="75"/>
      <c r="S13" s="131" t="b">
        <f t="shared" si="4"/>
        <v>0</v>
      </c>
      <c r="U13" s="121" t="b">
        <f t="shared" si="5"/>
        <v>0</v>
      </c>
      <c r="Y13" s="121" t="b">
        <f t="shared" si="6"/>
        <v>0</v>
      </c>
      <c r="Z13" s="46"/>
      <c r="AA13" s="121" t="b">
        <f t="shared" si="7"/>
        <v>0</v>
      </c>
      <c r="AB13" s="75"/>
      <c r="AC13" s="75"/>
      <c r="AD13" s="75"/>
      <c r="AE13" s="75"/>
      <c r="AF13" s="75"/>
      <c r="AG13" s="75"/>
      <c r="AH13" s="75"/>
      <c r="AI13" s="75"/>
      <c r="AJ13" s="75"/>
    </row>
    <row r="14" spans="1:36" x14ac:dyDescent="0.25">
      <c r="A14" s="49" t="s">
        <v>21</v>
      </c>
      <c r="D14" s="77"/>
      <c r="E14" s="78"/>
      <c r="H14" s="120" t="b">
        <f t="shared" si="3"/>
        <v>0</v>
      </c>
      <c r="I14" s="45"/>
      <c r="J14" s="45"/>
      <c r="K14" s="46"/>
      <c r="N14" s="45"/>
      <c r="O14" s="46" t="b">
        <f t="shared" si="0"/>
        <v>0</v>
      </c>
      <c r="P14" s="121" t="b">
        <f t="shared" si="1"/>
        <v>0</v>
      </c>
      <c r="Q14" s="120" t="b">
        <f t="shared" si="2"/>
        <v>0</v>
      </c>
      <c r="R14" s="75"/>
      <c r="S14" s="131" t="b">
        <f t="shared" si="4"/>
        <v>0</v>
      </c>
      <c r="U14" s="121" t="b">
        <f t="shared" si="5"/>
        <v>0</v>
      </c>
      <c r="Y14" s="121" t="b">
        <f t="shared" si="6"/>
        <v>0</v>
      </c>
      <c r="Z14" s="46"/>
      <c r="AA14" s="121" t="b">
        <f t="shared" si="7"/>
        <v>0</v>
      </c>
      <c r="AB14" s="75"/>
      <c r="AC14" s="75"/>
      <c r="AD14" s="75"/>
      <c r="AE14" s="75"/>
      <c r="AF14" s="75"/>
      <c r="AG14" s="75"/>
      <c r="AH14" s="75"/>
      <c r="AI14" s="75"/>
      <c r="AJ14" s="75"/>
    </row>
    <row r="15" spans="1:36" x14ac:dyDescent="0.25">
      <c r="A15" s="49" t="s">
        <v>22</v>
      </c>
      <c r="D15" s="77"/>
      <c r="E15" s="78"/>
      <c r="H15" s="120" t="b">
        <f t="shared" si="3"/>
        <v>0</v>
      </c>
      <c r="I15" s="45"/>
      <c r="J15" s="45"/>
      <c r="K15" s="46"/>
      <c r="N15" s="45"/>
      <c r="O15" s="46" t="b">
        <f t="shared" si="0"/>
        <v>0</v>
      </c>
      <c r="P15" s="121" t="b">
        <f t="shared" si="1"/>
        <v>0</v>
      </c>
      <c r="Q15" s="120" t="b">
        <f t="shared" si="2"/>
        <v>0</v>
      </c>
      <c r="R15" s="75"/>
      <c r="S15" s="131" t="b">
        <f t="shared" si="4"/>
        <v>0</v>
      </c>
      <c r="U15" s="121" t="b">
        <f t="shared" si="5"/>
        <v>0</v>
      </c>
      <c r="Y15" s="121" t="b">
        <f t="shared" si="6"/>
        <v>0</v>
      </c>
      <c r="Z15" s="46"/>
      <c r="AA15" s="121" t="b">
        <f t="shared" si="7"/>
        <v>0</v>
      </c>
      <c r="AB15" s="75"/>
      <c r="AC15" s="75"/>
      <c r="AD15" s="75"/>
      <c r="AE15" s="75"/>
      <c r="AF15" s="75"/>
      <c r="AG15" s="75"/>
      <c r="AH15" s="75"/>
      <c r="AI15" s="75"/>
      <c r="AJ15" s="75"/>
    </row>
    <row r="16" spans="1:36" x14ac:dyDescent="0.25">
      <c r="A16" s="49" t="s">
        <v>23</v>
      </c>
      <c r="D16" s="77"/>
      <c r="E16" s="78"/>
      <c r="H16" s="120" t="b">
        <f t="shared" si="3"/>
        <v>0</v>
      </c>
      <c r="I16" s="45"/>
      <c r="J16" s="45"/>
      <c r="K16" s="46"/>
      <c r="N16" s="45"/>
      <c r="O16" s="46" t="b">
        <f t="shared" si="0"/>
        <v>0</v>
      </c>
      <c r="P16" s="121" t="b">
        <f t="shared" si="1"/>
        <v>0</v>
      </c>
      <c r="Q16" s="120" t="b">
        <f t="shared" si="2"/>
        <v>0</v>
      </c>
      <c r="R16" s="75"/>
      <c r="S16" s="131" t="b">
        <f t="shared" si="4"/>
        <v>0</v>
      </c>
      <c r="U16" s="121" t="b">
        <f t="shared" si="5"/>
        <v>0</v>
      </c>
      <c r="Y16" s="121" t="b">
        <f t="shared" si="6"/>
        <v>0</v>
      </c>
      <c r="Z16" s="46"/>
      <c r="AA16" s="121" t="b">
        <f t="shared" si="7"/>
        <v>0</v>
      </c>
      <c r="AB16" s="75"/>
      <c r="AC16" s="75"/>
      <c r="AD16" s="75"/>
      <c r="AE16" s="75"/>
      <c r="AF16" s="75"/>
      <c r="AG16" s="75"/>
      <c r="AH16" s="75"/>
      <c r="AI16" s="75"/>
      <c r="AJ16" s="75"/>
    </row>
    <row r="17" spans="1:36" ht="94.5" x14ac:dyDescent="0.25">
      <c r="A17" s="30" t="s">
        <v>60</v>
      </c>
      <c r="D17" s="77"/>
      <c r="E17" s="78"/>
      <c r="H17" s="120" t="b">
        <f t="shared" si="3"/>
        <v>0</v>
      </c>
      <c r="I17" s="45"/>
      <c r="J17" s="45"/>
      <c r="K17" s="46"/>
      <c r="N17" s="45"/>
      <c r="O17" s="46" t="b">
        <f t="shared" si="0"/>
        <v>0</v>
      </c>
      <c r="P17" s="121" t="b">
        <f t="shared" si="1"/>
        <v>0</v>
      </c>
      <c r="Q17" s="120" t="b">
        <f t="shared" si="2"/>
        <v>0</v>
      </c>
      <c r="R17" s="75"/>
      <c r="S17" s="131" t="b">
        <f t="shared" si="4"/>
        <v>0</v>
      </c>
      <c r="U17" s="121" t="b">
        <f t="shared" si="5"/>
        <v>0</v>
      </c>
      <c r="Y17" s="121" t="b">
        <f t="shared" si="6"/>
        <v>0</v>
      </c>
      <c r="Z17" s="46"/>
      <c r="AA17" s="121" t="b">
        <f t="shared" si="7"/>
        <v>0</v>
      </c>
      <c r="AB17" s="75"/>
      <c r="AC17" s="75"/>
      <c r="AD17" s="75"/>
      <c r="AE17" s="75"/>
      <c r="AF17" s="75"/>
      <c r="AG17" s="75"/>
      <c r="AH17" s="75"/>
      <c r="AI17" s="75"/>
      <c r="AJ17" s="75"/>
    </row>
    <row r="18" spans="1:36" s="33" customFormat="1" x14ac:dyDescent="0.25">
      <c r="A18" s="59"/>
      <c r="Q18" s="70"/>
      <c r="V18" s="80"/>
      <c r="X18" s="80"/>
      <c r="AA18" s="70"/>
    </row>
    <row r="19" spans="1:36" s="87" customFormat="1" x14ac:dyDescent="0.25">
      <c r="A19" s="60" t="s">
        <v>24</v>
      </c>
      <c r="B19" s="85"/>
      <c r="C19" s="85"/>
      <c r="D19" s="86"/>
      <c r="E19" s="86"/>
      <c r="F19" s="122">
        <f t="shared" ref="F19:T19" si="8">COUNTIF(F8:F17,"Yes")</f>
        <v>0</v>
      </c>
      <c r="G19" s="123">
        <f t="shared" si="8"/>
        <v>0</v>
      </c>
      <c r="H19" s="123">
        <f t="shared" ref="H19" si="9">COUNTIF(H8:H17,"Yes")</f>
        <v>0</v>
      </c>
      <c r="I19" s="122">
        <f t="shared" si="8"/>
        <v>0</v>
      </c>
      <c r="J19" s="122">
        <f t="shared" si="8"/>
        <v>0</v>
      </c>
      <c r="K19" s="122">
        <f t="shared" si="8"/>
        <v>0</v>
      </c>
      <c r="L19" s="122">
        <f t="shared" si="8"/>
        <v>0</v>
      </c>
      <c r="M19" s="122">
        <f t="shared" ref="M19" si="10">COUNTIF(M8:M17,"Yes")</f>
        <v>0</v>
      </c>
      <c r="N19" s="122">
        <f t="shared" si="8"/>
        <v>0</v>
      </c>
      <c r="O19" s="122">
        <f t="shared" si="8"/>
        <v>0</v>
      </c>
      <c r="P19" s="122">
        <f t="shared" si="8"/>
        <v>0</v>
      </c>
      <c r="Q19" s="124">
        <f>COUNTIF(Q8:Q17,"Yes")</f>
        <v>0</v>
      </c>
      <c r="R19" s="122">
        <f t="shared" si="8"/>
        <v>0</v>
      </c>
      <c r="S19" s="122">
        <f t="shared" si="8"/>
        <v>0</v>
      </c>
      <c r="T19" s="122">
        <f t="shared" si="8"/>
        <v>0</v>
      </c>
      <c r="U19" s="122">
        <f t="shared" ref="U19:W19" si="11">COUNTIF(U8:U17,"Yes")</f>
        <v>0</v>
      </c>
      <c r="V19" s="123">
        <f t="shared" si="11"/>
        <v>0</v>
      </c>
      <c r="W19" s="122">
        <f t="shared" si="11"/>
        <v>0</v>
      </c>
      <c r="X19" s="123">
        <f t="shared" ref="X19:AC19" si="12">COUNTIF(X8:X17,"Yes")</f>
        <v>0</v>
      </c>
      <c r="Y19" s="122">
        <f t="shared" si="12"/>
        <v>0</v>
      </c>
      <c r="Z19" s="122">
        <f t="shared" si="12"/>
        <v>0</v>
      </c>
      <c r="AA19" s="124">
        <f t="shared" si="12"/>
        <v>0</v>
      </c>
      <c r="AB19" s="122">
        <f t="shared" si="12"/>
        <v>0</v>
      </c>
      <c r="AC19" s="122">
        <f t="shared" si="12"/>
        <v>0</v>
      </c>
      <c r="AD19" s="122">
        <f t="shared" ref="AD19:AJ19" si="13">COUNTIF(AD8:AD17,"Yes")</f>
        <v>0</v>
      </c>
      <c r="AE19" s="122">
        <f t="shared" si="13"/>
        <v>0</v>
      </c>
      <c r="AF19" s="122">
        <f t="shared" si="13"/>
        <v>0</v>
      </c>
      <c r="AG19" s="122">
        <f t="shared" si="13"/>
        <v>0</v>
      </c>
      <c r="AH19" s="122">
        <f t="shared" si="13"/>
        <v>0</v>
      </c>
      <c r="AI19" s="122">
        <f t="shared" si="13"/>
        <v>0</v>
      </c>
      <c r="AJ19" s="122">
        <f t="shared" si="13"/>
        <v>0</v>
      </c>
    </row>
    <row r="20" spans="1:36" s="35" customFormat="1" x14ac:dyDescent="0.25">
      <c r="A20" s="63" t="s">
        <v>25</v>
      </c>
      <c r="B20" s="61"/>
      <c r="C20" s="61"/>
      <c r="D20" s="64"/>
      <c r="E20" s="64"/>
      <c r="F20" s="125" t="str">
        <f>IF(ISERROR(F19/F23),"%",F19/F23*100)</f>
        <v>%</v>
      </c>
      <c r="G20" s="126" t="str">
        <f>IF(ISERROR(G19/G23),"%",G19/G23*100)</f>
        <v>%</v>
      </c>
      <c r="H20" s="126" t="str">
        <f>IF(ISERROR(H19/H23),"%",H19/H23*100)</f>
        <v>%</v>
      </c>
      <c r="I20" s="125" t="str">
        <f t="shared" ref="I20:N20" si="14">IF(ISERROR(I19/I23),"%",I19/I23*100)</f>
        <v>%</v>
      </c>
      <c r="J20" s="125" t="str">
        <f t="shared" si="14"/>
        <v>%</v>
      </c>
      <c r="K20" s="125" t="str">
        <f t="shared" si="14"/>
        <v>%</v>
      </c>
      <c r="L20" s="125" t="str">
        <f t="shared" ref="L20:M20" si="15">IF(ISERROR(L19/L23),"%",L19/L23*100)</f>
        <v>%</v>
      </c>
      <c r="M20" s="125" t="str">
        <f t="shared" si="15"/>
        <v>%</v>
      </c>
      <c r="N20" s="125" t="str">
        <f t="shared" si="14"/>
        <v>%</v>
      </c>
      <c r="O20" s="125" t="str">
        <f t="shared" ref="O20:P20" si="16">IF(ISERROR(O19/O23),"%",O19/O23*100)</f>
        <v>%</v>
      </c>
      <c r="P20" s="125" t="str">
        <f t="shared" si="16"/>
        <v>%</v>
      </c>
      <c r="Q20" s="127" t="str">
        <f t="shared" ref="Q20:T20" si="17">IF(ISERROR(Q19/Q23),"%",Q19/Q23*100)</f>
        <v>%</v>
      </c>
      <c r="R20" s="125" t="str">
        <f t="shared" ref="R20:S20" si="18">IF(ISERROR(R19/R23),"%",R19/R23*100)</f>
        <v>%</v>
      </c>
      <c r="S20" s="125" t="str">
        <f t="shared" si="18"/>
        <v>%</v>
      </c>
      <c r="T20" s="125" t="str">
        <f t="shared" si="17"/>
        <v>%</v>
      </c>
      <c r="U20" s="125" t="str">
        <f t="shared" ref="U20:W20" si="19">IF(ISERROR(U19/U23),"%",U19/U23*100)</f>
        <v>%</v>
      </c>
      <c r="V20" s="126" t="str">
        <f t="shared" si="19"/>
        <v>%</v>
      </c>
      <c r="W20" s="125" t="str">
        <f t="shared" si="19"/>
        <v>%</v>
      </c>
      <c r="X20" s="126" t="str">
        <f t="shared" ref="X20:AC20" si="20">IF(ISERROR(X19/X23),"%",X19/X23*100)</f>
        <v>%</v>
      </c>
      <c r="Y20" s="125" t="str">
        <f t="shared" si="20"/>
        <v>%</v>
      </c>
      <c r="Z20" s="125" t="str">
        <f t="shared" si="20"/>
        <v>%</v>
      </c>
      <c r="AA20" s="127" t="str">
        <f t="shared" si="20"/>
        <v>%</v>
      </c>
      <c r="AB20" s="125" t="str">
        <f t="shared" si="20"/>
        <v>%</v>
      </c>
      <c r="AC20" s="125" t="str">
        <f t="shared" si="20"/>
        <v>%</v>
      </c>
      <c r="AD20" s="125" t="str">
        <f t="shared" ref="AD20:AJ20" si="21">IF(ISERROR(AD19/AD23),"%",AD19/AD23*100)</f>
        <v>%</v>
      </c>
      <c r="AE20" s="125" t="str">
        <f t="shared" si="21"/>
        <v>%</v>
      </c>
      <c r="AF20" s="125" t="str">
        <f t="shared" si="21"/>
        <v>%</v>
      </c>
      <c r="AG20" s="125" t="str">
        <f t="shared" si="21"/>
        <v>%</v>
      </c>
      <c r="AH20" s="125" t="str">
        <f t="shared" si="21"/>
        <v>%</v>
      </c>
      <c r="AI20" s="125" t="str">
        <f t="shared" si="21"/>
        <v>%</v>
      </c>
      <c r="AJ20" s="125" t="str">
        <f t="shared" si="21"/>
        <v>%</v>
      </c>
    </row>
    <row r="21" spans="1:36" s="87" customFormat="1" x14ac:dyDescent="0.25">
      <c r="A21" s="60" t="s">
        <v>26</v>
      </c>
      <c r="B21" s="85"/>
      <c r="C21" s="85"/>
      <c r="D21" s="86"/>
      <c r="E21" s="86"/>
      <c r="F21" s="122">
        <f t="shared" ref="F21:T21" si="22">COUNTIF(F8:F17,"No")</f>
        <v>0</v>
      </c>
      <c r="G21" s="123">
        <f t="shared" si="22"/>
        <v>0</v>
      </c>
      <c r="H21" s="123">
        <f t="shared" ref="H21" si="23">COUNTIF(H8:H17,"No")</f>
        <v>0</v>
      </c>
      <c r="I21" s="122">
        <f t="shared" si="22"/>
        <v>0</v>
      </c>
      <c r="J21" s="122">
        <f t="shared" si="22"/>
        <v>0</v>
      </c>
      <c r="K21" s="122">
        <f t="shared" si="22"/>
        <v>0</v>
      </c>
      <c r="L21" s="122">
        <f t="shared" si="22"/>
        <v>0</v>
      </c>
      <c r="M21" s="122">
        <f t="shared" ref="M21" si="24">COUNTIF(M8:M17,"No")</f>
        <v>0</v>
      </c>
      <c r="N21" s="122">
        <f t="shared" si="22"/>
        <v>0</v>
      </c>
      <c r="O21" s="122">
        <f t="shared" si="22"/>
        <v>0</v>
      </c>
      <c r="P21" s="122">
        <f t="shared" si="22"/>
        <v>0</v>
      </c>
      <c r="Q21" s="124">
        <f>COUNTIF(Q8:Q17,"No")</f>
        <v>0</v>
      </c>
      <c r="R21" s="122">
        <f t="shared" si="22"/>
        <v>0</v>
      </c>
      <c r="S21" s="122">
        <f t="shared" si="22"/>
        <v>0</v>
      </c>
      <c r="T21" s="122">
        <f t="shared" si="22"/>
        <v>0</v>
      </c>
      <c r="U21" s="122">
        <f t="shared" ref="U21:W21" si="25">COUNTIF(U8:U17,"No")</f>
        <v>0</v>
      </c>
      <c r="V21" s="123">
        <f t="shared" si="25"/>
        <v>0</v>
      </c>
      <c r="W21" s="122">
        <f t="shared" si="25"/>
        <v>0</v>
      </c>
      <c r="X21" s="123">
        <f t="shared" ref="X21:AC21" si="26">COUNTIF(X8:X17,"No")</f>
        <v>0</v>
      </c>
      <c r="Y21" s="122">
        <f t="shared" si="26"/>
        <v>0</v>
      </c>
      <c r="Z21" s="122">
        <f t="shared" si="26"/>
        <v>0</v>
      </c>
      <c r="AA21" s="124">
        <f t="shared" si="26"/>
        <v>0</v>
      </c>
      <c r="AB21" s="122">
        <f t="shared" si="26"/>
        <v>0</v>
      </c>
      <c r="AC21" s="122">
        <f t="shared" si="26"/>
        <v>0</v>
      </c>
      <c r="AD21" s="122">
        <f t="shared" ref="AD21:AJ21" si="27">COUNTIF(AD8:AD17,"No")</f>
        <v>0</v>
      </c>
      <c r="AE21" s="122">
        <f t="shared" si="27"/>
        <v>0</v>
      </c>
      <c r="AF21" s="122">
        <f t="shared" si="27"/>
        <v>0</v>
      </c>
      <c r="AG21" s="122">
        <f t="shared" si="27"/>
        <v>0</v>
      </c>
      <c r="AH21" s="122">
        <f t="shared" si="27"/>
        <v>0</v>
      </c>
      <c r="AI21" s="122">
        <f t="shared" si="27"/>
        <v>0</v>
      </c>
      <c r="AJ21" s="122">
        <f t="shared" si="27"/>
        <v>0</v>
      </c>
    </row>
    <row r="22" spans="1:36" s="35" customFormat="1" x14ac:dyDescent="0.25">
      <c r="A22" s="63" t="s">
        <v>27</v>
      </c>
      <c r="B22" s="61"/>
      <c r="C22" s="61"/>
      <c r="D22" s="64"/>
      <c r="E22" s="64"/>
      <c r="F22" s="125" t="str">
        <f>IF(ISERROR(F21/F23),"%",F21/F23*100)</f>
        <v>%</v>
      </c>
      <c r="G22" s="126" t="str">
        <f>IF(ISERROR(G21/G23),"%",G21/G23*100)</f>
        <v>%</v>
      </c>
      <c r="H22" s="126" t="str">
        <f>IF(ISERROR(H21/H23),"%",H21/H23*100)</f>
        <v>%</v>
      </c>
      <c r="I22" s="125" t="str">
        <f t="shared" ref="I22:N22" si="28">IF(ISERROR(I21/I23),"%",I21/I23*100)</f>
        <v>%</v>
      </c>
      <c r="J22" s="125" t="str">
        <f t="shared" si="28"/>
        <v>%</v>
      </c>
      <c r="K22" s="125" t="str">
        <f t="shared" si="28"/>
        <v>%</v>
      </c>
      <c r="L22" s="125" t="str">
        <f t="shared" ref="L22:M22" si="29">IF(ISERROR(L21/L23),"%",L21/L23*100)</f>
        <v>%</v>
      </c>
      <c r="M22" s="125" t="str">
        <f t="shared" si="29"/>
        <v>%</v>
      </c>
      <c r="N22" s="125" t="str">
        <f t="shared" si="28"/>
        <v>%</v>
      </c>
      <c r="O22" s="125" t="str">
        <f t="shared" ref="O22:P22" si="30">IF(ISERROR(O21/O23),"%",O21/O23*100)</f>
        <v>%</v>
      </c>
      <c r="P22" s="125" t="str">
        <f t="shared" si="30"/>
        <v>%</v>
      </c>
      <c r="Q22" s="127" t="str">
        <f t="shared" ref="Q22:T22" si="31">IF(ISERROR(Q21/Q23),"%",Q21/Q23*100)</f>
        <v>%</v>
      </c>
      <c r="R22" s="125" t="str">
        <f t="shared" ref="R22:S22" si="32">IF(ISERROR(R21/R23),"%",R21/R23*100)</f>
        <v>%</v>
      </c>
      <c r="S22" s="125" t="str">
        <f t="shared" si="32"/>
        <v>%</v>
      </c>
      <c r="T22" s="125" t="str">
        <f t="shared" si="31"/>
        <v>%</v>
      </c>
      <c r="U22" s="125" t="str">
        <f t="shared" ref="U22:W22" si="33">IF(ISERROR(U21/U23),"%",U21/U23*100)</f>
        <v>%</v>
      </c>
      <c r="V22" s="126" t="str">
        <f t="shared" si="33"/>
        <v>%</v>
      </c>
      <c r="W22" s="125" t="str">
        <f t="shared" si="33"/>
        <v>%</v>
      </c>
      <c r="X22" s="126" t="str">
        <f t="shared" ref="X22:AC22" si="34">IF(ISERROR(X21/X23),"%",X21/X23*100)</f>
        <v>%</v>
      </c>
      <c r="Y22" s="125" t="str">
        <f t="shared" si="34"/>
        <v>%</v>
      </c>
      <c r="Z22" s="125" t="str">
        <f t="shared" si="34"/>
        <v>%</v>
      </c>
      <c r="AA22" s="127" t="str">
        <f t="shared" si="34"/>
        <v>%</v>
      </c>
      <c r="AB22" s="125" t="str">
        <f t="shared" si="34"/>
        <v>%</v>
      </c>
      <c r="AC22" s="125" t="str">
        <f t="shared" si="34"/>
        <v>%</v>
      </c>
      <c r="AD22" s="125" t="str">
        <f t="shared" ref="AD22:AJ22" si="35">IF(ISERROR(AD21/AD23),"%",AD21/AD23*100)</f>
        <v>%</v>
      </c>
      <c r="AE22" s="125" t="str">
        <f t="shared" si="35"/>
        <v>%</v>
      </c>
      <c r="AF22" s="125" t="str">
        <f t="shared" si="35"/>
        <v>%</v>
      </c>
      <c r="AG22" s="125" t="str">
        <f t="shared" si="35"/>
        <v>%</v>
      </c>
      <c r="AH22" s="125" t="str">
        <f t="shared" si="35"/>
        <v>%</v>
      </c>
      <c r="AI22" s="125" t="str">
        <f t="shared" si="35"/>
        <v>%</v>
      </c>
      <c r="AJ22" s="125" t="str">
        <f t="shared" si="35"/>
        <v>%</v>
      </c>
    </row>
    <row r="23" spans="1:36" s="87" customFormat="1" x14ac:dyDescent="0.25">
      <c r="A23" s="60" t="s">
        <v>28</v>
      </c>
      <c r="B23" s="85"/>
      <c r="C23" s="85"/>
      <c r="D23" s="86"/>
      <c r="E23" s="86"/>
      <c r="F23" s="122">
        <f>SUM(F19+F21)</f>
        <v>0</v>
      </c>
      <c r="G23" s="123">
        <f>SUM(G19+G21)</f>
        <v>0</v>
      </c>
      <c r="H23" s="123">
        <f>SUM(H19+H21)</f>
        <v>0</v>
      </c>
      <c r="I23" s="122">
        <f t="shared" ref="I23:N23" si="36">SUM(I19+I21)</f>
        <v>0</v>
      </c>
      <c r="J23" s="122">
        <f t="shared" si="36"/>
        <v>0</v>
      </c>
      <c r="K23" s="122">
        <f t="shared" si="36"/>
        <v>0</v>
      </c>
      <c r="L23" s="122">
        <f t="shared" ref="L23:M23" si="37">SUM(L19+L21)</f>
        <v>0</v>
      </c>
      <c r="M23" s="122">
        <f t="shared" si="37"/>
        <v>0</v>
      </c>
      <c r="N23" s="122">
        <f t="shared" si="36"/>
        <v>0</v>
      </c>
      <c r="O23" s="122">
        <f t="shared" ref="O23:S23" si="38">SUM(O19+O21)</f>
        <v>0</v>
      </c>
      <c r="P23" s="122">
        <f t="shared" si="38"/>
        <v>0</v>
      </c>
      <c r="Q23" s="124">
        <f t="shared" si="38"/>
        <v>0</v>
      </c>
      <c r="R23" s="122">
        <f t="shared" ref="R23" si="39">SUM(R19+R21)</f>
        <v>0</v>
      </c>
      <c r="S23" s="122">
        <f t="shared" si="38"/>
        <v>0</v>
      </c>
      <c r="T23" s="122">
        <f t="shared" ref="T23" si="40">SUM(T19+T21)</f>
        <v>0</v>
      </c>
      <c r="U23" s="122">
        <f t="shared" ref="U23:W23" si="41">SUM(U19+U21)</f>
        <v>0</v>
      </c>
      <c r="V23" s="123">
        <f t="shared" si="41"/>
        <v>0</v>
      </c>
      <c r="W23" s="122">
        <f t="shared" si="41"/>
        <v>0</v>
      </c>
      <c r="X23" s="123">
        <f t="shared" ref="X23:AC23" si="42">SUM(X19+X21)</f>
        <v>0</v>
      </c>
      <c r="Y23" s="122">
        <f t="shared" si="42"/>
        <v>0</v>
      </c>
      <c r="Z23" s="122">
        <f t="shared" si="42"/>
        <v>0</v>
      </c>
      <c r="AA23" s="124">
        <f t="shared" si="42"/>
        <v>0</v>
      </c>
      <c r="AB23" s="122">
        <f t="shared" si="42"/>
        <v>0</v>
      </c>
      <c r="AC23" s="122">
        <f t="shared" si="42"/>
        <v>0</v>
      </c>
      <c r="AD23" s="122">
        <f t="shared" ref="AD23:AJ23" si="43">SUM(AD19+AD21)</f>
        <v>0</v>
      </c>
      <c r="AE23" s="122">
        <f t="shared" si="43"/>
        <v>0</v>
      </c>
      <c r="AF23" s="122">
        <f t="shared" si="43"/>
        <v>0</v>
      </c>
      <c r="AG23" s="122">
        <f t="shared" si="43"/>
        <v>0</v>
      </c>
      <c r="AH23" s="122">
        <f t="shared" si="43"/>
        <v>0</v>
      </c>
      <c r="AI23" s="122">
        <f t="shared" si="43"/>
        <v>0</v>
      </c>
      <c r="AJ23" s="122">
        <f t="shared" si="43"/>
        <v>0</v>
      </c>
    </row>
    <row r="24" spans="1:36" s="34" customFormat="1" ht="31.5" x14ac:dyDescent="0.25">
      <c r="A24" s="63" t="s">
        <v>95</v>
      </c>
      <c r="B24" s="61"/>
      <c r="C24" s="61"/>
      <c r="D24" s="62"/>
      <c r="E24" s="62"/>
      <c r="F24" s="128">
        <f>F28</f>
        <v>10</v>
      </c>
      <c r="G24" s="129">
        <f>G28</f>
        <v>10</v>
      </c>
      <c r="H24" s="129">
        <f>H28</f>
        <v>0</v>
      </c>
      <c r="I24" s="128">
        <f t="shared" ref="I24:N24" si="44">I28</f>
        <v>10</v>
      </c>
      <c r="J24" s="128">
        <f t="shared" si="44"/>
        <v>10</v>
      </c>
      <c r="K24" s="128">
        <f t="shared" si="44"/>
        <v>10</v>
      </c>
      <c r="L24" s="128">
        <f t="shared" ref="L24:M24" si="45">L28</f>
        <v>10</v>
      </c>
      <c r="M24" s="128">
        <f t="shared" si="45"/>
        <v>10</v>
      </c>
      <c r="N24" s="128">
        <f t="shared" si="44"/>
        <v>10</v>
      </c>
      <c r="O24" s="128">
        <f t="shared" ref="O24:S24" si="46">O28</f>
        <v>0</v>
      </c>
      <c r="P24" s="128">
        <f t="shared" si="46"/>
        <v>0</v>
      </c>
      <c r="Q24" s="130">
        <f t="shared" si="46"/>
        <v>0</v>
      </c>
      <c r="R24" s="128">
        <f t="shared" ref="R24" si="47">R28</f>
        <v>10</v>
      </c>
      <c r="S24" s="128">
        <f t="shared" si="46"/>
        <v>0</v>
      </c>
      <c r="T24" s="128">
        <f t="shared" ref="T24" si="48">T28</f>
        <v>10</v>
      </c>
      <c r="U24" s="128">
        <f t="shared" ref="U24:W24" si="49">U28</f>
        <v>0</v>
      </c>
      <c r="V24" s="129">
        <f t="shared" si="49"/>
        <v>10</v>
      </c>
      <c r="W24" s="128">
        <f t="shared" si="49"/>
        <v>10</v>
      </c>
      <c r="X24" s="129">
        <f t="shared" ref="X24:AC24" si="50">X28</f>
        <v>10</v>
      </c>
      <c r="Y24" s="128">
        <f t="shared" si="50"/>
        <v>0</v>
      </c>
      <c r="Z24" s="128">
        <f t="shared" si="50"/>
        <v>10</v>
      </c>
      <c r="AA24" s="130">
        <f t="shared" si="50"/>
        <v>0</v>
      </c>
      <c r="AB24" s="128">
        <f t="shared" si="50"/>
        <v>10</v>
      </c>
      <c r="AC24" s="128">
        <f t="shared" si="50"/>
        <v>10</v>
      </c>
      <c r="AD24" s="128">
        <f t="shared" ref="AD24:AJ24" si="51">AD28</f>
        <v>10</v>
      </c>
      <c r="AE24" s="128">
        <f t="shared" si="51"/>
        <v>10</v>
      </c>
      <c r="AF24" s="128">
        <f t="shared" si="51"/>
        <v>10</v>
      </c>
      <c r="AG24" s="128">
        <f t="shared" si="51"/>
        <v>10</v>
      </c>
      <c r="AH24" s="128">
        <f t="shared" si="51"/>
        <v>10</v>
      </c>
      <c r="AI24" s="128">
        <f t="shared" si="51"/>
        <v>10</v>
      </c>
      <c r="AJ24" s="128">
        <f t="shared" si="51"/>
        <v>10</v>
      </c>
    </row>
    <row r="25" spans="1:36" s="34" customFormat="1" x14ac:dyDescent="0.25">
      <c r="A25" s="63" t="s">
        <v>36</v>
      </c>
      <c r="B25" s="61"/>
      <c r="C25" s="61"/>
      <c r="D25" s="62"/>
      <c r="E25" s="62"/>
      <c r="F25" s="128">
        <f>COUNTIF(F8:F17,"N/A - new diagnosis of PE was an incidental finding on imaging")</f>
        <v>0</v>
      </c>
      <c r="G25" s="129">
        <f>COUNTIF(G8:G17,"N/A")</f>
        <v>0</v>
      </c>
      <c r="H25" s="129">
        <f>COUNTIF(H8:H17,"N/A – contraindicated; not suspected of having an acute PE/PE incidentally diagnosed on imaging for another reason")</f>
        <v>0</v>
      </c>
      <c r="I25" s="128">
        <f>COUNTIF(I8:I17,"N/A - contraindicated; not suspected of having an acute PE")</f>
        <v>0</v>
      </c>
      <c r="J25" s="128">
        <f>COUNTIF(J8:J17,"N/A - no CT performed")</f>
        <v>0</v>
      </c>
      <c r="K25" s="128">
        <f>COUNTIF(K8:K17,"N/A - no CTPA")</f>
        <v>0</v>
      </c>
      <c r="L25" s="128">
        <f>COUNTIF(L8:L17,"N/A")</f>
        <v>0</v>
      </c>
      <c r="M25" s="128">
        <f>COUNTIF(M8:M17,"N/A")</f>
        <v>0</v>
      </c>
      <c r="N25" s="128">
        <f>COUNTIF(N8:N17,"N/A")</f>
        <v>0</v>
      </c>
      <c r="O25" s="128">
        <f>COUNTIF(O8:O17,"N/A")</f>
        <v>0</v>
      </c>
      <c r="P25" s="128">
        <f>COUNTIF(P8:P17,"N/A - not indicated (already had this on CT or normal RV on CT and low severity score)")</f>
        <v>0</v>
      </c>
      <c r="Q25" s="130">
        <f>COUNTIF(Q8:Q17,"N/A")</f>
        <v>0</v>
      </c>
      <c r="R25" s="128">
        <f>COUNTIF(R8:R17,"N/A – not high or intermediate risk; no guidance")</f>
        <v>0</v>
      </c>
      <c r="S25" s="128">
        <f>COUNTIF(S8:S17,"N/A – not high or intermediate risk")</f>
        <v>0</v>
      </c>
      <c r="T25" s="128">
        <f>COUNTIF(T8:T17,"N/A")</f>
        <v>0</v>
      </c>
      <c r="U25" s="128">
        <f>COUNTIF(U8:U17,"N/A – no amendments/updates")</f>
        <v>0</v>
      </c>
      <c r="V25" s="129">
        <f>COUNTIF(V8:V17,"N/A - no ambulatory care pathway")</f>
        <v>0</v>
      </c>
      <c r="W25" s="128">
        <f>COUNTIF(W8:W17,"N/A - no ambulatory care pathway")</f>
        <v>0</v>
      </c>
      <c r="X25" s="129">
        <f>COUNTIF(X8:X17,"N/A – patient died before getting to this stage; DNACPR in place")</f>
        <v>0</v>
      </c>
      <c r="Y25" s="128">
        <f>COUNTIF(Y8:Y17,"N/A – treatment was escalated")</f>
        <v>0</v>
      </c>
      <c r="Z25" s="128">
        <f>COUNTIF(Z8:Z17,"N/A - already had an IVC filter")</f>
        <v>0</v>
      </c>
      <c r="AA25" s="130">
        <f>COUNTIF(AA8:AA17,"N/A")</f>
        <v>0</v>
      </c>
      <c r="AB25" s="128">
        <f>COUNTIF(AB8:AB17,"N/A - no IVC filter inserted OR permanent IVC filter")</f>
        <v>0</v>
      </c>
      <c r="AC25" s="128">
        <f>COUNTIF(AC8:AC17,"N/A - no IVC filter inserted OR permanent IVC filter")</f>
        <v>0</v>
      </c>
      <c r="AD25" s="128">
        <f t="shared" ref="AD25:AJ25" si="52">COUNTIF(AD8:AD17,"N/A – patient died in hospital")</f>
        <v>0</v>
      </c>
      <c r="AE25" s="128">
        <f t="shared" si="52"/>
        <v>0</v>
      </c>
      <c r="AF25" s="128">
        <f t="shared" si="52"/>
        <v>0</v>
      </c>
      <c r="AG25" s="128">
        <f t="shared" si="52"/>
        <v>0</v>
      </c>
      <c r="AH25" s="128">
        <f t="shared" si="52"/>
        <v>0</v>
      </c>
      <c r="AI25" s="128">
        <f>COUNTIF(AI8:AI17,"N/A – patient died in hospital and/or further investigations not required")</f>
        <v>0</v>
      </c>
      <c r="AJ25" s="128">
        <f t="shared" si="52"/>
        <v>0</v>
      </c>
    </row>
    <row r="26" spans="1:36" s="87" customFormat="1" ht="31.5" x14ac:dyDescent="0.25">
      <c r="A26" s="60" t="s">
        <v>41</v>
      </c>
      <c r="B26" s="85"/>
      <c r="C26" s="85"/>
      <c r="D26" s="86"/>
      <c r="E26" s="86"/>
      <c r="F26" s="122">
        <f>F19+F21+F24+F25</f>
        <v>10</v>
      </c>
      <c r="G26" s="123">
        <f>G19+G21+G24+G25</f>
        <v>10</v>
      </c>
      <c r="H26" s="123">
        <f>H19+H21+H24+H25</f>
        <v>0</v>
      </c>
      <c r="I26" s="122">
        <f t="shared" ref="I26:N26" si="53">I19+I21+I24+I25</f>
        <v>10</v>
      </c>
      <c r="J26" s="122">
        <f t="shared" si="53"/>
        <v>10</v>
      </c>
      <c r="K26" s="122">
        <f t="shared" si="53"/>
        <v>10</v>
      </c>
      <c r="L26" s="122">
        <f t="shared" ref="L26:M26" si="54">L19+L21+L24+L25</f>
        <v>10</v>
      </c>
      <c r="M26" s="122">
        <f t="shared" si="54"/>
        <v>10</v>
      </c>
      <c r="N26" s="122">
        <f t="shared" si="53"/>
        <v>10</v>
      </c>
      <c r="O26" s="122">
        <f t="shared" ref="O26:P26" si="55">O19+O21+O24+O25</f>
        <v>0</v>
      </c>
      <c r="P26" s="122">
        <f t="shared" si="55"/>
        <v>0</v>
      </c>
      <c r="Q26" s="124">
        <f t="shared" ref="Q26:T26" si="56">Q19+Q21+Q24+Q25</f>
        <v>0</v>
      </c>
      <c r="R26" s="122">
        <f t="shared" ref="R26:S26" si="57">R19+R21+R24+R25</f>
        <v>10</v>
      </c>
      <c r="S26" s="122">
        <f t="shared" si="57"/>
        <v>0</v>
      </c>
      <c r="T26" s="122">
        <f t="shared" si="56"/>
        <v>10</v>
      </c>
      <c r="U26" s="122">
        <f t="shared" ref="U26:W26" si="58">U19+U21+U24+U25</f>
        <v>0</v>
      </c>
      <c r="V26" s="123">
        <f t="shared" si="58"/>
        <v>10</v>
      </c>
      <c r="W26" s="122">
        <f t="shared" si="58"/>
        <v>10</v>
      </c>
      <c r="X26" s="123">
        <f t="shared" ref="X26:AC26" si="59">X19+X21+X24+X25</f>
        <v>10</v>
      </c>
      <c r="Y26" s="122">
        <f t="shared" si="59"/>
        <v>0</v>
      </c>
      <c r="Z26" s="122">
        <f t="shared" si="59"/>
        <v>10</v>
      </c>
      <c r="AA26" s="124">
        <f t="shared" si="59"/>
        <v>0</v>
      </c>
      <c r="AB26" s="122">
        <f t="shared" si="59"/>
        <v>10</v>
      </c>
      <c r="AC26" s="122">
        <f t="shared" si="59"/>
        <v>10</v>
      </c>
      <c r="AD26" s="122">
        <f t="shared" ref="AD26:AJ26" si="60">AD19+AD21+AD24+AD25</f>
        <v>10</v>
      </c>
      <c r="AE26" s="122">
        <f t="shared" si="60"/>
        <v>10</v>
      </c>
      <c r="AF26" s="122">
        <f t="shared" si="60"/>
        <v>10</v>
      </c>
      <c r="AG26" s="122">
        <f t="shared" si="60"/>
        <v>10</v>
      </c>
      <c r="AH26" s="122">
        <f t="shared" si="60"/>
        <v>10</v>
      </c>
      <c r="AI26" s="122">
        <f t="shared" si="60"/>
        <v>10</v>
      </c>
      <c r="AJ26" s="122">
        <f t="shared" si="60"/>
        <v>10</v>
      </c>
    </row>
    <row r="27" spans="1:36" s="185" customFormat="1" x14ac:dyDescent="0.25">
      <c r="B27" s="186"/>
      <c r="C27" s="186"/>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row>
    <row r="28" spans="1:36" s="32" customFormat="1" x14ac:dyDescent="0.25">
      <c r="A28" s="32" t="s">
        <v>96</v>
      </c>
      <c r="B28" s="113"/>
      <c r="C28" s="113"/>
      <c r="F28" s="189">
        <f t="shared" ref="F28:W28" si="61">COUNTIF(F8:F17,"")</f>
        <v>10</v>
      </c>
      <c r="G28" s="189">
        <f t="shared" si="61"/>
        <v>10</v>
      </c>
      <c r="H28" s="189">
        <f t="shared" si="61"/>
        <v>0</v>
      </c>
      <c r="I28" s="189">
        <f t="shared" si="61"/>
        <v>10</v>
      </c>
      <c r="J28" s="189">
        <f t="shared" si="61"/>
        <v>10</v>
      </c>
      <c r="K28" s="189">
        <f t="shared" si="61"/>
        <v>10</v>
      </c>
      <c r="L28" s="189">
        <f t="shared" si="61"/>
        <v>10</v>
      </c>
      <c r="M28" s="189">
        <f t="shared" ref="M28" si="62">COUNTIF(M8:M17,"")</f>
        <v>10</v>
      </c>
      <c r="N28" s="189">
        <f t="shared" si="61"/>
        <v>10</v>
      </c>
      <c r="O28" s="189">
        <f t="shared" si="61"/>
        <v>0</v>
      </c>
      <c r="P28" s="189">
        <f t="shared" si="61"/>
        <v>0</v>
      </c>
      <c r="Q28" s="189">
        <f>COUNTIF(Q8:Q17,"")</f>
        <v>0</v>
      </c>
      <c r="R28" s="189">
        <f t="shared" si="61"/>
        <v>10</v>
      </c>
      <c r="S28" s="189">
        <f t="shared" si="61"/>
        <v>0</v>
      </c>
      <c r="T28" s="189">
        <f t="shared" si="61"/>
        <v>10</v>
      </c>
      <c r="U28" s="189">
        <f t="shared" si="61"/>
        <v>0</v>
      </c>
      <c r="V28" s="189">
        <f t="shared" si="61"/>
        <v>10</v>
      </c>
      <c r="W28" s="189">
        <f t="shared" si="61"/>
        <v>10</v>
      </c>
      <c r="X28" s="189">
        <f t="shared" ref="X28:AC28" si="63">COUNTIF(X8:X17,"")</f>
        <v>10</v>
      </c>
      <c r="Y28" s="189">
        <f t="shared" si="63"/>
        <v>0</v>
      </c>
      <c r="Z28" s="189">
        <f t="shared" si="63"/>
        <v>10</v>
      </c>
      <c r="AA28" s="189">
        <f t="shared" si="63"/>
        <v>0</v>
      </c>
      <c r="AB28" s="189">
        <f t="shared" si="63"/>
        <v>10</v>
      </c>
      <c r="AC28" s="189">
        <f t="shared" si="63"/>
        <v>10</v>
      </c>
      <c r="AD28" s="189">
        <f t="shared" ref="AD28:AJ28" si="64">COUNTIF(AD8:AD17,"")</f>
        <v>10</v>
      </c>
      <c r="AE28" s="189">
        <f t="shared" si="64"/>
        <v>10</v>
      </c>
      <c r="AF28" s="189">
        <f t="shared" si="64"/>
        <v>10</v>
      </c>
      <c r="AG28" s="189">
        <f t="shared" si="64"/>
        <v>10</v>
      </c>
      <c r="AH28" s="189">
        <f t="shared" si="64"/>
        <v>10</v>
      </c>
      <c r="AI28" s="189">
        <f t="shared" si="64"/>
        <v>10</v>
      </c>
      <c r="AJ28" s="189">
        <f t="shared" si="64"/>
        <v>10</v>
      </c>
    </row>
    <row r="29" spans="1:36" s="190" customFormat="1" ht="47.25" x14ac:dyDescent="0.25">
      <c r="A29" s="190" t="s">
        <v>58</v>
      </c>
      <c r="B29" s="113"/>
      <c r="C29" s="113"/>
      <c r="F29" s="191" t="str">
        <f>IF(F24=F26,"No data",IF(F25=F26,"N/A - new diagnosis of PE was an incidental finding on imaging",IF(F24+F25=F26,"N/A - new diagnosis of PE was an incidental finding on imaging",F20)))</f>
        <v>No data</v>
      </c>
      <c r="G29" s="191" t="str">
        <f>IF(G24=G26,"No data",IF(G25=G26,"N/A",IF(G24+G25=G26,"N/A",G20)))</f>
        <v>No data</v>
      </c>
      <c r="H29" s="191" t="str">
        <f>IF(H24=H26,"No data",IF(H25=H26,"N/A – contraindicated; not suspected of having an acute PE/PE incidentally diagnosed on imaging for another reason",IF(H24+H25=H26,"N/A – contraindicated; not suspected of having an acute PE/PE incidentally diagnosed on imaging for another reason",H20)))</f>
        <v>No data</v>
      </c>
      <c r="I29" s="191" t="str">
        <f>IF(I24=I26,"No data",IF(I25=I26,"N/A - contraindicated; not suspected of having an acute PE",IF(I24+I25=I26,"N/A - contraindicated; not suspected of having an acute PE",I20)))</f>
        <v>No data</v>
      </c>
      <c r="J29" s="191" t="str">
        <f>IF(J24=J26,"No data",IF(J25=J26,"N/A - no CT performed",IF(J24+J25=J26,"N/A - no CT performed",J20)))</f>
        <v>No data</v>
      </c>
      <c r="K29" s="191" t="str">
        <f>IF(K24=K26,"No data",IF(K25=K26,"N/A - no CTPA",IF(K24+K25=K26,"N/A - no CTPA",K20)))</f>
        <v>No data</v>
      </c>
      <c r="L29" s="191" t="str">
        <f>IF(L24=L26,"No data",IF(L25=L26,"N/A",IF(L24+L25=L26,"N/A",L20)))</f>
        <v>No data</v>
      </c>
      <c r="M29" s="191" t="str">
        <f>IF(M24=M26,"No data",IF(M25=M26,"N/A",IF(M24+M25=M26,"N/A",M20)))</f>
        <v>No data</v>
      </c>
      <c r="N29" s="191" t="str">
        <f t="shared" ref="N29" si="65">IF(N24=N26,"No data",IF(N25=N26,"NA",IF(N24+N25=N26,"NA",N20)))</f>
        <v>No data</v>
      </c>
      <c r="O29" s="191" t="str">
        <f>IF(O24=O26,"No data",IF(O25=O26,"N/A",IF(O24+O25=O26,"N/A",O20)))</f>
        <v>No data</v>
      </c>
      <c r="P29" s="191" t="str">
        <f>IF(P24=P26,"No data",IF(P25=P26,"N/A - not indicated (already had this on CT or normal RV on CT and low severity score)",IF(P24+P25=P26,"N/A - not indicated (already had this on CT or normal RV on CT and low severity score)",P20)))</f>
        <v>No data</v>
      </c>
      <c r="Q29" s="191" t="str">
        <f>IF(Q24=Q26,"No data",IF(Q25=Q26,"N/A",IF(Q24+Q25=Q26,"N/A",Q20)))</f>
        <v>No data</v>
      </c>
      <c r="R29" s="191" t="str">
        <f>IF(R24=R26,"No data",IF(R25=R26,"N/A – not high or intermediate risk; no guidance",IF(R24+R25=R26,"N/A – not high or intermediate risk; no guidance",R20)))</f>
        <v>No data</v>
      </c>
      <c r="S29" s="191" t="str">
        <f>IF(S24=S26,"No data",IF(S25=S26,"N/A – not high or intermediate risk",IF(S24+S25=S26,"N/A – not high or intermediate risk",S20)))</f>
        <v>No data</v>
      </c>
      <c r="T29" s="191" t="str">
        <f>IF(T24=T26,"No data",IF(T25=T26,"N/A",IF(T24+T25=T26,"N/A",T20)))</f>
        <v>No data</v>
      </c>
      <c r="U29" s="191" t="str">
        <f>IF(U24=U26,"No data",IF(U25=U26,"N/A – no amendments/updates",IF(U24+U25=U26,"N/A – no amendments/updates",U20)))</f>
        <v>No data</v>
      </c>
      <c r="V29" s="191" t="str">
        <f>IF(V24=V26,"No data",IF(V25=V26,"N/A - no ambulatory care pathway",IF(V24+V25=V26,"N/A - no ambulatory care pathway",V20)))</f>
        <v>No data</v>
      </c>
      <c r="W29" s="191" t="str">
        <f>IF(W24=W26,"No data",IF(W25=W26,"N/A - no ambulatory care pathway",IF(W24+W25=W26,"N/A - no ambulatory care pathway",W20)))</f>
        <v>No data</v>
      </c>
      <c r="X29" s="191" t="str">
        <f>IF(X24=X26,"No data",IF(X25=X26,"N/A – patient died before getting to this stage; DNACPR in place",IF(X24+X25=X26,"N/A – patient died before getting to this stage; DNACPR in place",X20)))</f>
        <v>No data</v>
      </c>
      <c r="Y29" s="191" t="str">
        <f>IF(Y24=Y26,"No data",IF(Y25=Y26,"N/A – treatment was escalated",IF(Y24+Y25=Y26,"N/A – treatment was escalated",Y20)))</f>
        <v>No data</v>
      </c>
      <c r="Z29" s="191" t="str">
        <f>IF(Z24=Z26,"No data",IF(Z25=Z26,"N/A - already had an IVC filter",IF(Z24+Z25=Z26,"N/A - already had an IVC filter",Z20)))</f>
        <v>No data</v>
      </c>
      <c r="AA29" s="191" t="str">
        <f>IF(AA24=AA26,"No data",IF(AA25=AA26,"N/A",IF(AA24+AA25=AA26,"N/A",AA20)))</f>
        <v>No data</v>
      </c>
      <c r="AB29" s="191" t="str">
        <f>IF(AB24=AB26,"No data",IF(AB25=AB26,"N/A - no IVC filter inserted OR permanent IVC filter",IF(AB24+AB25=AB26,"N/A - no IVC filter inserted OR permanent IVC filter",AB20)))</f>
        <v>No data</v>
      </c>
      <c r="AC29" s="191" t="str">
        <f>IF(AC24=AC26,"No data",IF(AC25=AC26,"N/A - no IVC filter inserted OR permanent IVC filter",IF(AC24+AC25=AC26,"N/A - no IVC filter inserted OR permanent IVC filter",AC20)))</f>
        <v>No data</v>
      </c>
      <c r="AD29" s="191" t="str">
        <f t="shared" ref="AD29:AJ29" si="66">IF(AD24=AD26,"No data",IF(AD25=AD26,"N/A – patient died in hospital",IF(AD24+AD25=AD26,"N/A – patient died in hospital",AD20)))</f>
        <v>No data</v>
      </c>
      <c r="AE29" s="191" t="str">
        <f t="shared" si="66"/>
        <v>No data</v>
      </c>
      <c r="AF29" s="191" t="str">
        <f t="shared" si="66"/>
        <v>No data</v>
      </c>
      <c r="AG29" s="191" t="str">
        <f t="shared" si="66"/>
        <v>No data</v>
      </c>
      <c r="AH29" s="191" t="str">
        <f t="shared" si="66"/>
        <v>No data</v>
      </c>
      <c r="AI29" s="191" t="str">
        <f>IF(AI24=AI26,"No data",IF(AI25=AI26,"N/A – patient died in hospital and/or further investigations not required",IF(AI24+AI25=AI26,"N/A – patient died in hospital and/or further investigations not required",AI20)))</f>
        <v>No data</v>
      </c>
      <c r="AJ29" s="191" t="str">
        <f t="shared" si="66"/>
        <v>No data</v>
      </c>
    </row>
    <row r="30" spans="1:36" s="113" customFormat="1" x14ac:dyDescent="0.25">
      <c r="A30" s="32"/>
      <c r="U30" s="192"/>
    </row>
    <row r="31" spans="1:36" s="113" customFormat="1" x14ac:dyDescent="0.25">
      <c r="A31" s="32"/>
      <c r="U31" s="192"/>
    </row>
    <row r="32" spans="1:36" s="113" customFormat="1" x14ac:dyDescent="0.25">
      <c r="A32" s="32"/>
      <c r="U32" s="192"/>
    </row>
    <row r="33" spans="1:24" s="113" customFormat="1" x14ac:dyDescent="0.25">
      <c r="A33" s="32"/>
      <c r="U33" s="192"/>
    </row>
    <row r="34" spans="1:24" s="113" customFormat="1" x14ac:dyDescent="0.25">
      <c r="A34" s="32"/>
      <c r="U34" s="192"/>
    </row>
    <row r="35" spans="1:24" s="113" customFormat="1" x14ac:dyDescent="0.25">
      <c r="A35" s="32"/>
      <c r="U35" s="192"/>
    </row>
    <row r="36" spans="1:24" s="113" customFormat="1" x14ac:dyDescent="0.25">
      <c r="A36" s="32"/>
      <c r="U36" s="192"/>
    </row>
    <row r="37" spans="1:24" s="113" customFormat="1" x14ac:dyDescent="0.25">
      <c r="A37" s="32"/>
      <c r="U37" s="192"/>
    </row>
    <row r="38" spans="1:24" s="113" customFormat="1" x14ac:dyDescent="0.25">
      <c r="A38" s="32"/>
      <c r="U38" s="192"/>
    </row>
    <row r="39" spans="1:24" s="113" customFormat="1" x14ac:dyDescent="0.25">
      <c r="A39" s="32"/>
      <c r="U39" s="192"/>
    </row>
    <row r="40" spans="1:24" s="69" customFormat="1" x14ac:dyDescent="0.25">
      <c r="A40" s="32"/>
      <c r="U40" s="188"/>
      <c r="V40" s="186"/>
      <c r="X40" s="186"/>
    </row>
    <row r="41" spans="1:24" s="69" customFormat="1" x14ac:dyDescent="0.25">
      <c r="A41" s="32"/>
      <c r="U41" s="188"/>
      <c r="V41" s="186"/>
      <c r="X41" s="186"/>
    </row>
    <row r="42" spans="1:24" s="69" customFormat="1" x14ac:dyDescent="0.25">
      <c r="A42" s="32"/>
      <c r="U42" s="188"/>
      <c r="V42" s="186"/>
      <c r="X42" s="186"/>
    </row>
    <row r="43" spans="1:24" s="69" customFormat="1" x14ac:dyDescent="0.25">
      <c r="A43" s="32"/>
      <c r="U43" s="188"/>
      <c r="V43" s="186"/>
      <c r="X43" s="186"/>
    </row>
    <row r="44" spans="1:24" x14ac:dyDescent="0.25">
      <c r="A44" s="66"/>
      <c r="U44" s="67"/>
    </row>
    <row r="45" spans="1:24" x14ac:dyDescent="0.25">
      <c r="A45" s="66"/>
      <c r="U45" s="67"/>
    </row>
    <row r="46" spans="1:24" x14ac:dyDescent="0.25">
      <c r="A46" s="66"/>
      <c r="U46" s="67"/>
    </row>
    <row r="47" spans="1:24" x14ac:dyDescent="0.25">
      <c r="A47" s="66"/>
      <c r="U47" s="67"/>
    </row>
  </sheetData>
  <mergeCells count="22">
    <mergeCell ref="G3:I3"/>
    <mergeCell ref="G4:I4"/>
    <mergeCell ref="J3:K3"/>
    <mergeCell ref="Z3:AC3"/>
    <mergeCell ref="AB4:AC4"/>
    <mergeCell ref="V4:W4"/>
    <mergeCell ref="N3:S3"/>
    <mergeCell ref="L3:M3"/>
    <mergeCell ref="A1:A2"/>
    <mergeCell ref="B3:C3"/>
    <mergeCell ref="B4:C4"/>
    <mergeCell ref="D4:E4"/>
    <mergeCell ref="D3:E3"/>
    <mergeCell ref="AD3:AJ3"/>
    <mergeCell ref="AD4:AE4"/>
    <mergeCell ref="O4:Q4"/>
    <mergeCell ref="T3:U3"/>
    <mergeCell ref="T4:U4"/>
    <mergeCell ref="V3:W3"/>
    <mergeCell ref="X3:Y3"/>
    <mergeCell ref="X4:Y4"/>
    <mergeCell ref="AF4:AJ4"/>
  </mergeCells>
  <conditionalFormatting sqref="O18 T18">
    <cfRule type="containsText" dxfId="29" priority="69" operator="containsText" text="no">
      <formula>NOT(ISERROR(SEARCH("no",O18)))</formula>
    </cfRule>
  </conditionalFormatting>
  <conditionalFormatting sqref="F8:F17">
    <cfRule type="expression" dxfId="28" priority="49">
      <formula>(F8:F17="No")</formula>
    </cfRule>
  </conditionalFormatting>
  <conditionalFormatting sqref="J8:J17">
    <cfRule type="expression" dxfId="27" priority="46">
      <formula>(J8:J17="No")</formula>
    </cfRule>
  </conditionalFormatting>
  <conditionalFormatting sqref="I8:I17">
    <cfRule type="expression" dxfId="26" priority="47">
      <formula>(I8:I17="No")</formula>
    </cfRule>
  </conditionalFormatting>
  <conditionalFormatting sqref="K8:K17">
    <cfRule type="expression" dxfId="25" priority="44">
      <formula>(K8:K17="No")</formula>
    </cfRule>
  </conditionalFormatting>
  <conditionalFormatting sqref="N8:N17">
    <cfRule type="expression" dxfId="24" priority="40">
      <formula>(N8:N17="No")</formula>
    </cfRule>
  </conditionalFormatting>
  <conditionalFormatting sqref="O8:O17">
    <cfRule type="cellIs" dxfId="23" priority="7" operator="equal">
      <formula>"no"</formula>
    </cfRule>
    <cfRule type="cellIs" dxfId="22" priority="8" operator="equal">
      <formula>"no"</formula>
    </cfRule>
    <cfRule type="expression" dxfId="21" priority="39">
      <formula>(O8:O17="No")</formula>
    </cfRule>
  </conditionalFormatting>
  <conditionalFormatting sqref="R8:R17">
    <cfRule type="expression" dxfId="20" priority="35">
      <formula>(R8:R17="No")</formula>
    </cfRule>
  </conditionalFormatting>
  <conditionalFormatting sqref="L8:M17">
    <cfRule type="expression" dxfId="19" priority="29">
      <formula>(L8:L17="No")</formula>
    </cfRule>
  </conditionalFormatting>
  <conditionalFormatting sqref="V8:V17">
    <cfRule type="expression" dxfId="18" priority="25">
      <formula>(V8:V17="No")</formula>
    </cfRule>
  </conditionalFormatting>
  <conditionalFormatting sqref="W8:W17">
    <cfRule type="expression" dxfId="17" priority="23">
      <formula>(W8:W17="No")</formula>
    </cfRule>
  </conditionalFormatting>
  <conditionalFormatting sqref="X8:X17">
    <cfRule type="expression" dxfId="16" priority="19">
      <formula>(X8:X17="No")</formula>
    </cfRule>
  </conditionalFormatting>
  <conditionalFormatting sqref="Z8:Z17">
    <cfRule type="expression" dxfId="15" priority="17">
      <formula>(Z8:Z17="No")</formula>
    </cfRule>
  </conditionalFormatting>
  <conditionalFormatting sqref="AB8:AB17">
    <cfRule type="expression" dxfId="14" priority="16">
      <formula>(AB8:AB17="No")</formula>
    </cfRule>
  </conditionalFormatting>
  <conditionalFormatting sqref="AC8:AC17">
    <cfRule type="expression" dxfId="13" priority="15">
      <formula>(AC8:AC17="No")</formula>
    </cfRule>
  </conditionalFormatting>
  <conditionalFormatting sqref="AD8:AD17">
    <cfRule type="expression" dxfId="12" priority="13">
      <formula>(AD8:AD17="No")</formula>
    </cfRule>
  </conditionalFormatting>
  <conditionalFormatting sqref="AE8:AJ17">
    <cfRule type="expression" dxfId="11" priority="12">
      <formula>(AE8:AE17="No")</formula>
    </cfRule>
  </conditionalFormatting>
  <conditionalFormatting sqref="G8:G17">
    <cfRule type="cellIs" dxfId="10" priority="10" operator="equal">
      <formula>"yes"</formula>
    </cfRule>
  </conditionalFormatting>
  <conditionalFormatting sqref="Q8:Q17">
    <cfRule type="cellIs" dxfId="9" priority="6" operator="equal">
      <formula>"no"</formula>
    </cfRule>
  </conditionalFormatting>
  <conditionalFormatting sqref="U8:U17">
    <cfRule type="cellIs" dxfId="8" priority="5" operator="equal">
      <formula>"no"</formula>
    </cfRule>
  </conditionalFormatting>
  <conditionalFormatting sqref="S8:S17">
    <cfRule type="cellIs" dxfId="7" priority="4" operator="equal">
      <formula>"no"</formula>
    </cfRule>
  </conditionalFormatting>
  <conditionalFormatting sqref="Y8:Y17">
    <cfRule type="cellIs" dxfId="6" priority="3" operator="equal">
      <formula>"no"</formula>
    </cfRule>
  </conditionalFormatting>
  <conditionalFormatting sqref="AA8:AA17">
    <cfRule type="cellIs" dxfId="5" priority="2" operator="equal">
      <formula>"no"</formula>
    </cfRule>
  </conditionalFormatting>
  <conditionalFormatting sqref="T8:T17">
    <cfRule type="cellIs" dxfId="4" priority="1" operator="equal">
      <formula>"no"</formula>
    </cfRule>
  </conditionalFormatting>
  <dataValidations count="2">
    <dataValidation type="date" allowBlank="1" showInputMessage="1" showErrorMessage="1" sqref="E8:E17" xr:uid="{00000000-0002-0000-0200-000000000000}">
      <formula1>40179</formula1>
      <formula2>58441</formula2>
    </dataValidation>
    <dataValidation type="time" allowBlank="1" showInputMessage="1" showErrorMessage="1" sqref="D8:D17" xr:uid="{00000000-0002-0000-0200-000001000000}">
      <formula1>0</formula1>
      <formula2>0.999305555555556</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200-000002000000}">
          <x14:formula1>
            <xm:f>answer_sheet!$G$2:$G$3</xm:f>
          </x14:formula1>
          <xm:sqref>AJ8:AJ17</xm:sqref>
        </x14:dataValidation>
        <x14:dataValidation type="list" allowBlank="1" showInputMessage="1" showErrorMessage="1" xr:uid="{00000000-0002-0000-0200-000003000000}">
          <x14:formula1>
            <xm:f>answer_sheet!$A$2:$A$4</xm:f>
          </x14:formula1>
          <xm:sqref>C8:C17</xm:sqref>
        </x14:dataValidation>
        <x14:dataValidation type="list" allowBlank="1" showInputMessage="1" showErrorMessage="1" xr:uid="{00000000-0002-0000-0200-000004000000}">
          <x14:formula1>
            <xm:f>answer_sheet!$O$2:$O$4</xm:f>
          </x14:formula1>
          <xm:sqref>P8:P17</xm:sqref>
        </x14:dataValidation>
        <x14:dataValidation type="list" allowBlank="1" showInputMessage="1" showErrorMessage="1" xr:uid="{00000000-0002-0000-0200-000005000000}">
          <x14:formula1>
            <xm:f>answer_sheet!$G$2:$G$3</xm:f>
          </x14:formula1>
          <xm:sqref>Q8:Q17 AA8:AA17 L8:O17 G8:G17 T8:T17</xm:sqref>
        </x14:dataValidation>
        <x14:dataValidation type="list" allowBlank="1" showInputMessage="1" showErrorMessage="1" xr:uid="{00000000-0002-0000-0200-000006000000}">
          <x14:formula1>
            <xm:f>answer_sheet!$U$2:$U$4</xm:f>
          </x14:formula1>
          <xm:sqref>V8:W17</xm:sqref>
        </x14:dataValidation>
        <x14:dataValidation type="list" allowBlank="1" showInputMessage="1" showErrorMessage="1" xr:uid="{00000000-0002-0000-0200-000007000000}">
          <x14:formula1>
            <xm:f>answer_sheet!$I$2:$I$4</xm:f>
          </x14:formula1>
          <xm:sqref>I8:I17</xm:sqref>
        </x14:dataValidation>
        <x14:dataValidation type="list" allowBlank="1" showInputMessage="1" showErrorMessage="1" xr:uid="{00000000-0002-0000-0200-000008000000}">
          <x14:formula1>
            <xm:f>answer_sheet!$K$2:$K$4</xm:f>
          </x14:formula1>
          <xm:sqref>J8:J17</xm:sqref>
        </x14:dataValidation>
        <x14:dataValidation type="list" allowBlank="1" showInputMessage="1" showErrorMessage="1" xr:uid="{00000000-0002-0000-0200-000009000000}">
          <x14:formula1>
            <xm:f>answer_sheet!$M$2:$M$4</xm:f>
          </x14:formula1>
          <xm:sqref>K8:K17</xm:sqref>
        </x14:dataValidation>
        <x14:dataValidation type="list" allowBlank="1" showInputMessage="1" showErrorMessage="1" xr:uid="{00000000-0002-0000-0200-00000A000000}">
          <x14:formula1>
            <xm:f>answer_sheet!$Q$2:$Q$4</xm:f>
          </x14:formula1>
          <xm:sqref>R8:R17</xm:sqref>
        </x14:dataValidation>
        <x14:dataValidation type="list" allowBlank="1" showInputMessage="1" showErrorMessage="1" xr:uid="{00000000-0002-0000-0200-00000B000000}">
          <x14:formula1>
            <xm:f>answer_sheet!$S$2:$S$4</xm:f>
          </x14:formula1>
          <xm:sqref>S8:S17</xm:sqref>
        </x14:dataValidation>
        <x14:dataValidation type="list" allowBlank="1" showInputMessage="1" showErrorMessage="1" xr:uid="{00000000-0002-0000-0200-00000C000000}">
          <x14:formula1>
            <xm:f>answer_sheet!$W$2:$W$4</xm:f>
          </x14:formula1>
          <xm:sqref>X8:X17</xm:sqref>
        </x14:dataValidation>
        <x14:dataValidation type="list" allowBlank="1" showInputMessage="1" showErrorMessage="1" xr:uid="{00000000-0002-0000-0200-00000D000000}">
          <x14:formula1>
            <xm:f>answer_sheet!$Y$2:$Y$4</xm:f>
          </x14:formula1>
          <xm:sqref>Y8:Y17</xm:sqref>
        </x14:dataValidation>
        <x14:dataValidation type="list" allowBlank="1" showInputMessage="1" showErrorMessage="1" xr:uid="{00000000-0002-0000-0200-00000E000000}">
          <x14:formula1>
            <xm:f>answer_sheet!$AA$2:$AA$4</xm:f>
          </x14:formula1>
          <xm:sqref>Z8:Z17</xm:sqref>
        </x14:dataValidation>
        <x14:dataValidation type="list" allowBlank="1" showInputMessage="1" showErrorMessage="1" xr:uid="{00000000-0002-0000-0200-00000F000000}">
          <x14:formula1>
            <xm:f>answer_sheet!$AG$2:$AG$4</xm:f>
          </x14:formula1>
          <xm:sqref>AD8:AH17</xm:sqref>
        </x14:dataValidation>
        <x14:dataValidation type="list" allowBlank="1" showInputMessage="1" showErrorMessage="1" xr:uid="{00000000-0002-0000-0200-000010000000}">
          <x14:formula1>
            <xm:f>answer_sheet!$AI$2:$AI$4</xm:f>
          </x14:formula1>
          <xm:sqref>AI8:AI17</xm:sqref>
        </x14:dataValidation>
        <x14:dataValidation type="list" allowBlank="1" showInputMessage="1" showErrorMessage="1" xr:uid="{00000000-0002-0000-0200-000011000000}">
          <x14:formula1>
            <xm:f>answer_sheet!$AK$2:$AK$4</xm:f>
          </x14:formula1>
          <xm:sqref>U8:U17</xm:sqref>
        </x14:dataValidation>
        <x14:dataValidation type="list" allowBlank="1" showInputMessage="1" showErrorMessage="1" xr:uid="{00000000-0002-0000-0200-000012000000}">
          <x14:formula1>
            <xm:f>answer_sheet!$C$2:$C$4</xm:f>
          </x14:formula1>
          <xm:sqref>F8:F17</xm:sqref>
        </x14:dataValidation>
        <x14:dataValidation type="list" allowBlank="1" showInputMessage="1" showErrorMessage="1" xr:uid="{00000000-0002-0000-0200-000013000000}">
          <x14:formula1>
            <xm:f>answer_sheet!$E$2:$E$4</xm:f>
          </x14:formula1>
          <xm:sqref>H8:H17</xm:sqref>
        </x14:dataValidation>
        <x14:dataValidation type="list" allowBlank="1" showInputMessage="1" showErrorMessage="1" xr:uid="{00000000-0002-0000-0200-000014000000}">
          <x14:formula1>
            <xm:f>answer_sheet!$AC$2:$AC$4</xm:f>
          </x14:formula1>
          <xm:sqref>AB8:AC17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H1:U22"/>
  <sheetViews>
    <sheetView showGridLines="0" zoomScale="80" zoomScaleNormal="80" workbookViewId="0">
      <selection activeCell="R22" sqref="R22"/>
    </sheetView>
  </sheetViews>
  <sheetFormatPr defaultRowHeight="15" x14ac:dyDescent="0.25"/>
  <cols>
    <col min="8" max="8" width="15.85546875" customWidth="1"/>
    <col min="19" max="19" width="3.140625" customWidth="1"/>
    <col min="20" max="20" width="43.5703125" customWidth="1"/>
  </cols>
  <sheetData>
    <row r="1" spans="8:21" x14ac:dyDescent="0.25">
      <c r="I1" s="174" t="s">
        <v>49</v>
      </c>
      <c r="J1" s="175"/>
      <c r="K1" s="175"/>
      <c r="L1" s="175"/>
      <c r="M1" s="175"/>
      <c r="N1" s="175"/>
      <c r="O1" s="175"/>
      <c r="P1" s="175"/>
      <c r="Q1" s="175"/>
      <c r="R1" s="176"/>
    </row>
    <row r="2" spans="8:21" ht="17.25" customHeight="1" x14ac:dyDescent="0.25">
      <c r="H2" s="82" t="s">
        <v>94</v>
      </c>
      <c r="I2" s="17">
        <v>7</v>
      </c>
      <c r="J2" s="17">
        <v>1</v>
      </c>
      <c r="K2" s="17">
        <v>3</v>
      </c>
      <c r="L2" s="17">
        <v>2</v>
      </c>
      <c r="M2" s="17">
        <v>4</v>
      </c>
      <c r="N2" s="17">
        <v>9</v>
      </c>
      <c r="O2" s="17">
        <v>5</v>
      </c>
      <c r="P2" s="17">
        <v>10</v>
      </c>
      <c r="Q2" s="17">
        <v>11</v>
      </c>
      <c r="R2" s="17">
        <v>6</v>
      </c>
      <c r="T2" s="177" t="s">
        <v>44</v>
      </c>
      <c r="U2" s="178" t="s">
        <v>45</v>
      </c>
    </row>
    <row r="3" spans="8:21" x14ac:dyDescent="0.25">
      <c r="I3" s="18">
        <v>4</v>
      </c>
      <c r="J3" s="18">
        <v>5</v>
      </c>
      <c r="K3" s="18">
        <v>8</v>
      </c>
      <c r="L3" s="18" t="s">
        <v>203</v>
      </c>
      <c r="M3" s="18" t="s">
        <v>185</v>
      </c>
      <c r="N3" s="19" t="s">
        <v>105</v>
      </c>
      <c r="O3" s="18">
        <v>14</v>
      </c>
      <c r="P3" s="18" t="s">
        <v>189</v>
      </c>
      <c r="Q3" s="18" t="s">
        <v>168</v>
      </c>
      <c r="R3" s="18" t="s">
        <v>172</v>
      </c>
      <c r="T3" s="177"/>
      <c r="U3" s="178"/>
    </row>
    <row r="4" spans="8:21" x14ac:dyDescent="0.25">
      <c r="J4" s="18">
        <v>6</v>
      </c>
      <c r="K4" s="18">
        <v>9</v>
      </c>
      <c r="L4" s="18" t="s">
        <v>204</v>
      </c>
      <c r="M4" s="18" t="s">
        <v>186</v>
      </c>
      <c r="N4" s="18" t="s">
        <v>108</v>
      </c>
      <c r="O4" s="18">
        <v>15</v>
      </c>
      <c r="P4" s="18" t="s">
        <v>190</v>
      </c>
      <c r="Q4" s="18" t="s">
        <v>169</v>
      </c>
      <c r="R4" s="18" t="s">
        <v>173</v>
      </c>
      <c r="T4" s="177"/>
      <c r="U4" s="178"/>
    </row>
    <row r="5" spans="8:21" x14ac:dyDescent="0.25">
      <c r="I5" s="16"/>
      <c r="J5" s="18">
        <v>7</v>
      </c>
      <c r="K5" s="16"/>
      <c r="L5" s="16"/>
      <c r="M5" s="18" t="s">
        <v>187</v>
      </c>
      <c r="N5" s="16"/>
      <c r="O5" s="20"/>
      <c r="P5" s="16"/>
      <c r="Q5" s="18" t="s">
        <v>170</v>
      </c>
      <c r="R5" s="18" t="s">
        <v>174</v>
      </c>
      <c r="S5" s="20"/>
      <c r="T5" s="177"/>
      <c r="U5" s="178"/>
    </row>
    <row r="6" spans="8:21" x14ac:dyDescent="0.25">
      <c r="I6" s="16"/>
      <c r="J6" s="16"/>
      <c r="K6" s="16"/>
      <c r="L6" s="16"/>
      <c r="M6" s="18" t="s">
        <v>188</v>
      </c>
      <c r="N6" s="16"/>
      <c r="O6" s="20"/>
      <c r="P6" s="20"/>
      <c r="Q6" s="18" t="s">
        <v>171</v>
      </c>
      <c r="R6" s="18" t="s">
        <v>175</v>
      </c>
      <c r="S6" s="20"/>
      <c r="T6" s="177"/>
      <c r="U6" s="178"/>
    </row>
    <row r="7" spans="8:21" x14ac:dyDescent="0.25">
      <c r="I7" s="16"/>
      <c r="J7" s="16"/>
      <c r="K7" s="16"/>
      <c r="L7" s="16"/>
      <c r="M7" s="18" t="s">
        <v>106</v>
      </c>
      <c r="N7" s="16"/>
      <c r="O7" s="20"/>
      <c r="P7" s="16"/>
      <c r="Q7" s="20"/>
      <c r="R7" s="18" t="s">
        <v>191</v>
      </c>
      <c r="S7" s="20"/>
      <c r="T7" s="23" t="s">
        <v>46</v>
      </c>
      <c r="U7" s="24">
        <v>100</v>
      </c>
    </row>
    <row r="8" spans="8:21" x14ac:dyDescent="0.25">
      <c r="I8" s="20"/>
      <c r="J8" s="16"/>
      <c r="K8" s="16"/>
      <c r="L8" s="16"/>
      <c r="M8" s="18" t="s">
        <v>107</v>
      </c>
      <c r="N8" s="16"/>
      <c r="O8" s="20"/>
      <c r="P8" s="20"/>
      <c r="Q8" s="20"/>
      <c r="R8" s="18" t="s">
        <v>192</v>
      </c>
      <c r="S8" s="20"/>
      <c r="T8" s="25" t="s">
        <v>47</v>
      </c>
      <c r="U8" s="26" t="s">
        <v>51</v>
      </c>
    </row>
    <row r="9" spans="8:21" x14ac:dyDescent="0.25">
      <c r="I9" s="16"/>
      <c r="J9" s="16"/>
      <c r="K9" s="16"/>
      <c r="L9" s="16"/>
      <c r="M9" s="16"/>
      <c r="N9" s="16"/>
      <c r="O9" s="104"/>
      <c r="P9" s="16"/>
      <c r="Q9" s="16"/>
      <c r="R9" s="18" t="s">
        <v>193</v>
      </c>
      <c r="T9" s="27" t="s">
        <v>50</v>
      </c>
      <c r="U9" s="28" t="s">
        <v>52</v>
      </c>
    </row>
    <row r="11" spans="8:21" x14ac:dyDescent="0.25">
      <c r="H11" s="88"/>
      <c r="I11" s="179" t="s">
        <v>43</v>
      </c>
      <c r="J11" s="180"/>
      <c r="K11" s="180"/>
      <c r="L11" s="180"/>
      <c r="M11" s="180"/>
      <c r="N11" s="180"/>
      <c r="O11" s="180"/>
      <c r="P11" s="180"/>
      <c r="Q11" s="180"/>
      <c r="R11" s="180"/>
    </row>
    <row r="12" spans="8:21" x14ac:dyDescent="0.25">
      <c r="H12" s="89" t="s">
        <v>94</v>
      </c>
      <c r="I12" s="17">
        <v>7</v>
      </c>
      <c r="J12" s="17">
        <v>1</v>
      </c>
      <c r="K12" s="17">
        <v>3</v>
      </c>
      <c r="L12" s="17">
        <v>2</v>
      </c>
      <c r="M12" s="17">
        <v>4</v>
      </c>
      <c r="N12" s="17">
        <v>9</v>
      </c>
      <c r="O12" s="17">
        <v>5</v>
      </c>
      <c r="P12" s="17">
        <v>10</v>
      </c>
      <c r="Q12" s="17">
        <v>11</v>
      </c>
      <c r="R12" s="17">
        <v>6</v>
      </c>
    </row>
    <row r="13" spans="8:21" ht="30" x14ac:dyDescent="0.25">
      <c r="H13" s="90" t="s">
        <v>93</v>
      </c>
      <c r="I13" s="81">
        <v>1</v>
      </c>
      <c r="J13" s="81">
        <v>2</v>
      </c>
      <c r="K13" s="81">
        <v>3</v>
      </c>
      <c r="L13" s="81">
        <v>4</v>
      </c>
      <c r="M13" s="81">
        <v>5</v>
      </c>
      <c r="N13" s="81">
        <v>6</v>
      </c>
      <c r="O13" s="81">
        <v>7</v>
      </c>
      <c r="P13" s="81">
        <v>8</v>
      </c>
      <c r="Q13" s="81">
        <v>9</v>
      </c>
      <c r="R13" s="81">
        <v>10</v>
      </c>
    </row>
    <row r="14" spans="8:21" x14ac:dyDescent="0.25">
      <c r="H14" s="88"/>
      <c r="I14" s="105" t="str">
        <f>+'Audit Tool'!F29</f>
        <v>No data</v>
      </c>
      <c r="J14" s="105" t="str">
        <f>+'Audit Tool'!G29</f>
        <v>No data</v>
      </c>
      <c r="K14" s="105" t="str">
        <f>+'Audit Tool'!J29</f>
        <v>No data</v>
      </c>
      <c r="L14" s="105" t="str">
        <f>+'Audit Tool'!L29</f>
        <v>No data</v>
      </c>
      <c r="M14" s="105" t="str">
        <f>+'Audit Tool'!N29</f>
        <v>No data</v>
      </c>
      <c r="N14" s="106" t="str">
        <f>+'Audit Tool'!T29</f>
        <v>No data</v>
      </c>
      <c r="O14" s="105" t="str">
        <f>+'Audit Tool'!V29</f>
        <v>No data</v>
      </c>
      <c r="P14" s="105" t="str">
        <f>+'Audit Tool'!X29</f>
        <v>No data</v>
      </c>
      <c r="Q14" s="105" t="str">
        <f>+'Audit Tool'!Z29</f>
        <v>No data</v>
      </c>
      <c r="R14" s="105" t="str">
        <f>+'Audit Tool'!AD29</f>
        <v>No data</v>
      </c>
      <c r="S14" s="22"/>
    </row>
    <row r="15" spans="8:21" x14ac:dyDescent="0.25">
      <c r="I15" s="16"/>
      <c r="J15" s="105" t="str">
        <f>+'Audit Tool'!H29</f>
        <v>No data</v>
      </c>
      <c r="K15" s="105" t="str">
        <f>+'Audit Tool'!K29</f>
        <v>No data</v>
      </c>
      <c r="L15" s="105" t="str">
        <f>+'Audit Tool'!M29</f>
        <v>No data</v>
      </c>
      <c r="M15" s="105" t="str">
        <f>+'Audit Tool'!O29</f>
        <v>No data</v>
      </c>
      <c r="N15" s="105" t="str">
        <f>+'Audit Tool'!U29</f>
        <v>No data</v>
      </c>
      <c r="O15" s="105" t="str">
        <f>+'Audit Tool'!W29</f>
        <v>No data</v>
      </c>
      <c r="P15" s="105" t="str">
        <f>+'Audit Tool'!Y29</f>
        <v>No data</v>
      </c>
      <c r="Q15" s="105" t="str">
        <f>+'Audit Tool'!AA29</f>
        <v>No data</v>
      </c>
      <c r="R15" s="105" t="str">
        <f>+'Audit Tool'!AE29</f>
        <v>No data</v>
      </c>
    </row>
    <row r="16" spans="8:21" x14ac:dyDescent="0.25">
      <c r="I16" s="16"/>
      <c r="J16" s="105" t="str">
        <f>+'Audit Tool'!I29</f>
        <v>No data</v>
      </c>
      <c r="K16" s="16"/>
      <c r="L16" s="16"/>
      <c r="M16" s="105" t="str">
        <f>+'Audit Tool'!P29</f>
        <v>No data</v>
      </c>
      <c r="N16" s="16"/>
      <c r="O16" s="20"/>
      <c r="P16" s="16"/>
      <c r="Q16" s="105" t="str">
        <f>+'Audit Tool'!AB29</f>
        <v>No data</v>
      </c>
      <c r="R16" s="105" t="str">
        <f>+'Audit Tool'!AF29</f>
        <v>No data</v>
      </c>
    </row>
    <row r="17" spans="9:19" x14ac:dyDescent="0.25">
      <c r="I17" s="16"/>
      <c r="J17" s="16"/>
      <c r="K17" s="16"/>
      <c r="L17" s="16"/>
      <c r="M17" s="105" t="str">
        <f>+'Audit Tool'!Q29</f>
        <v>No data</v>
      </c>
      <c r="N17" s="16"/>
      <c r="O17" s="20"/>
      <c r="P17" s="20"/>
      <c r="Q17" s="105" t="str">
        <f>+'Audit Tool'!AC29</f>
        <v>No data</v>
      </c>
      <c r="R17" s="105" t="str">
        <f>+'Audit Tool'!AG29</f>
        <v>No data</v>
      </c>
    </row>
    <row r="18" spans="9:19" x14ac:dyDescent="0.25">
      <c r="I18" s="16"/>
      <c r="J18" s="16"/>
      <c r="K18" s="16"/>
      <c r="L18" s="16"/>
      <c r="M18" s="105" t="str">
        <f>+'Audit Tool'!R29</f>
        <v>No data</v>
      </c>
      <c r="N18" s="16"/>
      <c r="O18" s="20"/>
      <c r="P18" s="16"/>
      <c r="Q18" s="20"/>
      <c r="R18" s="105" t="str">
        <f>+'Audit Tool'!AH29</f>
        <v>No data</v>
      </c>
    </row>
    <row r="19" spans="9:19" x14ac:dyDescent="0.25">
      <c r="I19" s="20"/>
      <c r="J19" s="16"/>
      <c r="K19" s="16"/>
      <c r="L19" s="16"/>
      <c r="M19" s="105" t="str">
        <f>+'Audit Tool'!S29</f>
        <v>No data</v>
      </c>
      <c r="N19" s="16"/>
      <c r="O19" s="20"/>
      <c r="P19" s="20"/>
      <c r="Q19" s="20"/>
      <c r="R19" s="105" t="str">
        <f>+'Audit Tool'!AI29</f>
        <v>No data</v>
      </c>
    </row>
    <row r="20" spans="9:19" x14ac:dyDescent="0.25">
      <c r="I20" s="16"/>
      <c r="J20" s="16"/>
      <c r="K20" s="16"/>
      <c r="L20" s="16"/>
      <c r="M20" s="16"/>
      <c r="N20" s="16"/>
      <c r="O20" s="104"/>
      <c r="P20" s="16"/>
      <c r="Q20" s="16"/>
      <c r="R20" s="105" t="str">
        <f>+'Audit Tool'!AJ29</f>
        <v>No data</v>
      </c>
    </row>
    <row r="21" spans="9:19" x14ac:dyDescent="0.25">
      <c r="I21" s="179" t="s">
        <v>48</v>
      </c>
      <c r="J21" s="181"/>
      <c r="K21" s="181"/>
      <c r="L21" s="181"/>
      <c r="M21" s="181"/>
      <c r="N21" s="181"/>
      <c r="O21" s="181"/>
      <c r="P21" s="181"/>
      <c r="Q21" s="181"/>
      <c r="R21" s="181"/>
      <c r="S21" s="2"/>
    </row>
    <row r="22" spans="9:19" x14ac:dyDescent="0.25">
      <c r="I22" s="76" t="str">
        <f>IF(I14="No data", "No data", IF(I14="NA","NA",IF(I14="%","%", SUM(I14:I14)/COUNT(I14:I14))))</f>
        <v>No data</v>
      </c>
      <c r="J22" s="76" t="str">
        <f>IF(J14="No data", "No data", IF(J14="NA","NA",IF(J14="%","%", SUM(J14:J16)/COUNT(J14:J16))))</f>
        <v>No data</v>
      </c>
      <c r="K22" s="76" t="str">
        <f>IF(K14="No data", "No data", IF(K14="NA","NA",IF(K14="%","%", SUM(K14:K15)/COUNT(K14:K15))))</f>
        <v>No data</v>
      </c>
      <c r="L22" s="76" t="str">
        <f>IF(L14="No data", "No data", IF(L14="NA","NA",IF(L14="%","%", SUM(L14:L15)/COUNT(L14:L15))))</f>
        <v>No data</v>
      </c>
      <c r="M22" s="76" t="str">
        <f>IF(M14="No data", "No data", IF(M14="NA","NA",IF(M14="%","%", SUM(M14:M19)/COUNT(M14:M19))))</f>
        <v>No data</v>
      </c>
      <c r="N22" s="76" t="str">
        <f>IF(N14="No data", "No data", IF(N14="NA","NA",IF(N14="%","%", SUM(N14:N15)/COUNT(N14:N15))))</f>
        <v>No data</v>
      </c>
      <c r="O22" s="76" t="str">
        <f>IF(O14="No data", "No data", IF(O14="NA","NA",IF(O14="%","%", SUM(O14:O15)/COUNT(O14:O15))))</f>
        <v>No data</v>
      </c>
      <c r="P22" s="76" t="str">
        <f>IF(P14="No data", "No data", IF(P14="NA","NA",IF(P14="%","%", SUM(P14:P15)/COUNT(P14:P15))))</f>
        <v>No data</v>
      </c>
      <c r="Q22" s="76" t="str">
        <f>IF(Q14="No data", "No data", IF(Q14="NA","NA",IF(Q14="%","%", SUM(Q14:Q17)/COUNT(Q14:Q17))))</f>
        <v>No data</v>
      </c>
      <c r="R22" s="76" t="str">
        <f>IF(R14="No data", "No data", IF(R14="NA","NA",IF(R14="%","%", SUM(R14:R20)/COUNT(R14:R20))))</f>
        <v>No data</v>
      </c>
    </row>
  </sheetData>
  <mergeCells count="5">
    <mergeCell ref="I1:R1"/>
    <mergeCell ref="T2:T6"/>
    <mergeCell ref="U2:U6"/>
    <mergeCell ref="I11:R11"/>
    <mergeCell ref="I21:R21"/>
  </mergeCells>
  <conditionalFormatting sqref="I22:R22">
    <cfRule type="cellIs" dxfId="3" priority="2" operator="between">
      <formula>50</formula>
      <formula>99</formula>
    </cfRule>
    <cfRule type="cellIs" dxfId="2" priority="3" operator="between">
      <formula>50</formula>
      <formula>99</formula>
    </cfRule>
    <cfRule type="cellIs" dxfId="1" priority="4" operator="equal">
      <formula>100</formula>
    </cfRule>
  </conditionalFormatting>
  <conditionalFormatting sqref="I22:R22">
    <cfRule type="cellIs" dxfId="0" priority="1" operator="between">
      <formula>0</formula>
      <formula>49</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13"/>
  <sheetViews>
    <sheetView zoomScaleNormal="100" workbookViewId="0">
      <selection activeCell="A5" sqref="A5"/>
    </sheetView>
  </sheetViews>
  <sheetFormatPr defaultRowHeight="15" x14ac:dyDescent="0.25"/>
  <cols>
    <col min="1" max="1" width="26.7109375" style="21" customWidth="1"/>
    <col min="2" max="2" width="122.140625" style="15" customWidth="1"/>
    <col min="3" max="3" width="18.28515625" style="15" customWidth="1"/>
    <col min="4" max="16384" width="9.140625" style="15"/>
  </cols>
  <sheetData>
    <row r="1" spans="1:3" ht="18.75" customHeight="1" x14ac:dyDescent="0.25">
      <c r="A1" s="182" t="s">
        <v>9</v>
      </c>
      <c r="B1" s="183"/>
      <c r="C1" s="184"/>
    </row>
    <row r="2" spans="1:3" s="21" customFormat="1" ht="31.5" x14ac:dyDescent="0.25">
      <c r="A2" s="109"/>
      <c r="B2" s="110" t="s">
        <v>177</v>
      </c>
      <c r="C2" s="111"/>
    </row>
    <row r="3" spans="1:3" s="21" customFormat="1" ht="31.5" x14ac:dyDescent="0.25">
      <c r="A3" s="84" t="s">
        <v>92</v>
      </c>
      <c r="B3" s="84" t="s">
        <v>124</v>
      </c>
      <c r="C3" s="102" t="s">
        <v>90</v>
      </c>
    </row>
    <row r="4" spans="1:3" s="21" customFormat="1" ht="63" x14ac:dyDescent="0.25">
      <c r="A4" s="84">
        <v>1</v>
      </c>
      <c r="B4" s="95" t="s">
        <v>117</v>
      </c>
      <c r="C4" s="101" t="s">
        <v>61</v>
      </c>
    </row>
    <row r="5" spans="1:3" s="36" customFormat="1" ht="63" x14ac:dyDescent="0.25">
      <c r="A5" s="84">
        <v>2</v>
      </c>
      <c r="B5" s="100" t="s">
        <v>119</v>
      </c>
      <c r="C5" s="31" t="s">
        <v>61</v>
      </c>
    </row>
    <row r="6" spans="1:3" s="36" customFormat="1" ht="63" customHeight="1" x14ac:dyDescent="0.25">
      <c r="A6" s="84">
        <v>3</v>
      </c>
      <c r="B6" s="100" t="s">
        <v>125</v>
      </c>
      <c r="C6" s="31" t="s">
        <v>61</v>
      </c>
    </row>
    <row r="7" spans="1:3" s="36" customFormat="1" ht="110.25" x14ac:dyDescent="0.25">
      <c r="A7" s="84">
        <v>4</v>
      </c>
      <c r="B7" s="100" t="s">
        <v>118</v>
      </c>
      <c r="C7" s="31" t="s">
        <v>61</v>
      </c>
    </row>
    <row r="8" spans="1:3" s="36" customFormat="1" ht="47.25" x14ac:dyDescent="0.25">
      <c r="A8" s="84">
        <v>5</v>
      </c>
      <c r="B8" s="100" t="s">
        <v>120</v>
      </c>
      <c r="C8" s="31" t="s">
        <v>61</v>
      </c>
    </row>
    <row r="9" spans="1:3" s="36" customFormat="1" ht="126" x14ac:dyDescent="0.25">
      <c r="A9" s="84">
        <v>6</v>
      </c>
      <c r="B9" s="100" t="s">
        <v>121</v>
      </c>
      <c r="C9" s="31" t="s">
        <v>61</v>
      </c>
    </row>
    <row r="10" spans="1:3" ht="63" x14ac:dyDescent="0.25">
      <c r="A10" s="84">
        <v>7</v>
      </c>
      <c r="B10" s="95" t="s">
        <v>116</v>
      </c>
      <c r="C10" s="84"/>
    </row>
    <row r="11" spans="1:3" ht="63" x14ac:dyDescent="0.25">
      <c r="A11" s="84">
        <v>9</v>
      </c>
      <c r="B11" s="95" t="s">
        <v>158</v>
      </c>
      <c r="C11" s="84"/>
    </row>
    <row r="12" spans="1:3" ht="47.25" x14ac:dyDescent="0.25">
      <c r="A12" s="102">
        <v>10</v>
      </c>
      <c r="B12" s="95" t="s">
        <v>122</v>
      </c>
      <c r="C12" s="101"/>
    </row>
    <row r="13" spans="1:3" ht="60" x14ac:dyDescent="0.25">
      <c r="A13" s="102">
        <v>11</v>
      </c>
      <c r="B13" s="101" t="s">
        <v>123</v>
      </c>
      <c r="C13" s="101"/>
    </row>
  </sheetData>
  <mergeCells count="1">
    <mergeCell ref="A1:C1"/>
  </mergeCells>
  <pageMargins left="0.70866141732283472" right="0.70866141732283472" top="0.74803149606299213" bottom="0.74803149606299213" header="0.31496062992125984" footer="0.31496062992125984"/>
  <pageSetup paperSize="9"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7"/>
  <sheetViews>
    <sheetView workbookViewId="0">
      <selection activeCell="D12" sqref="D12"/>
    </sheetView>
  </sheetViews>
  <sheetFormatPr defaultRowHeight="15" x14ac:dyDescent="0.25"/>
  <cols>
    <col min="1" max="1" width="101.5703125" customWidth="1"/>
    <col min="2" max="2" width="15.5703125" style="136" bestFit="1" customWidth="1"/>
  </cols>
  <sheetData>
    <row r="1" spans="1:2" s="82" customFormat="1" x14ac:dyDescent="0.25">
      <c r="A1" s="82" t="s">
        <v>224</v>
      </c>
      <c r="B1" s="135"/>
    </row>
    <row r="3" spans="1:2" s="82" customFormat="1" x14ac:dyDescent="0.25">
      <c r="A3" s="143" t="s">
        <v>207</v>
      </c>
      <c r="B3" s="144" t="s">
        <v>208</v>
      </c>
    </row>
    <row r="4" spans="1:2" x14ac:dyDescent="0.25">
      <c r="A4" s="137" t="s">
        <v>210</v>
      </c>
      <c r="B4" s="140">
        <v>1</v>
      </c>
    </row>
    <row r="5" spans="1:2" x14ac:dyDescent="0.25">
      <c r="A5" s="137" t="s">
        <v>211</v>
      </c>
      <c r="B5" s="140">
        <v>1</v>
      </c>
    </row>
    <row r="6" spans="1:2" x14ac:dyDescent="0.25">
      <c r="A6" s="137" t="s">
        <v>212</v>
      </c>
      <c r="B6" s="140">
        <v>1</v>
      </c>
    </row>
    <row r="7" spans="1:2" x14ac:dyDescent="0.25">
      <c r="A7" s="137" t="s">
        <v>213</v>
      </c>
      <c r="B7" s="140">
        <v>1</v>
      </c>
    </row>
    <row r="8" spans="1:2" x14ac:dyDescent="0.25">
      <c r="A8" s="137" t="s">
        <v>214</v>
      </c>
      <c r="B8" s="140">
        <v>1</v>
      </c>
    </row>
    <row r="9" spans="1:2" x14ac:dyDescent="0.25">
      <c r="A9" s="137" t="s">
        <v>215</v>
      </c>
      <c r="B9" s="140">
        <v>1</v>
      </c>
    </row>
    <row r="10" spans="1:2" x14ac:dyDescent="0.25">
      <c r="A10" s="137" t="s">
        <v>216</v>
      </c>
      <c r="B10" s="140">
        <v>1</v>
      </c>
    </row>
    <row r="11" spans="1:2" x14ac:dyDescent="0.25">
      <c r="A11" s="137" t="s">
        <v>217</v>
      </c>
      <c r="B11" s="140">
        <v>1</v>
      </c>
    </row>
    <row r="12" spans="1:2" x14ac:dyDescent="0.25">
      <c r="A12" s="137" t="s">
        <v>218</v>
      </c>
      <c r="B12" s="140">
        <v>1</v>
      </c>
    </row>
    <row r="13" spans="1:2" x14ac:dyDescent="0.25">
      <c r="A13" s="137" t="s">
        <v>219</v>
      </c>
      <c r="B13" s="140">
        <v>-2</v>
      </c>
    </row>
    <row r="14" spans="1:2" x14ac:dyDescent="0.25">
      <c r="A14" s="137"/>
      <c r="B14" s="140"/>
    </row>
    <row r="15" spans="1:2" s="82" customFormat="1" x14ac:dyDescent="0.25">
      <c r="A15" s="138" t="s">
        <v>209</v>
      </c>
      <c r="B15" s="141"/>
    </row>
    <row r="16" spans="1:2" x14ac:dyDescent="0.25">
      <c r="A16" s="137" t="s">
        <v>221</v>
      </c>
      <c r="B16" s="140" t="s">
        <v>220</v>
      </c>
    </row>
    <row r="17" spans="1:2" x14ac:dyDescent="0.25">
      <c r="A17" s="139" t="s">
        <v>223</v>
      </c>
      <c r="B17" s="142" t="s">
        <v>222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M23"/>
  <sheetViews>
    <sheetView workbookViewId="0"/>
  </sheetViews>
  <sheetFormatPr defaultRowHeight="15" x14ac:dyDescent="0.25"/>
  <cols>
    <col min="1" max="1" width="31.85546875" bestFit="1" customWidth="1"/>
    <col min="3" max="3" width="33" bestFit="1" customWidth="1"/>
    <col min="5" max="5" width="41.7109375" bestFit="1" customWidth="1"/>
    <col min="9" max="9" width="74.7109375" bestFit="1" customWidth="1"/>
    <col min="11" max="11" width="64.42578125" bestFit="1" customWidth="1"/>
    <col min="13" max="13" width="64.42578125" bestFit="1" customWidth="1"/>
  </cols>
  <sheetData>
    <row r="1" spans="1:13" x14ac:dyDescent="0.25">
      <c r="A1" s="43" t="s">
        <v>80</v>
      </c>
    </row>
    <row r="3" spans="1:13" x14ac:dyDescent="0.25">
      <c r="A3" t="s">
        <v>66</v>
      </c>
      <c r="C3" t="s">
        <v>35</v>
      </c>
      <c r="E3" t="s">
        <v>10</v>
      </c>
      <c r="G3" t="s">
        <v>37</v>
      </c>
      <c r="I3" t="s">
        <v>67</v>
      </c>
      <c r="K3" t="s">
        <v>38</v>
      </c>
      <c r="M3" t="s">
        <v>39</v>
      </c>
    </row>
    <row r="4" spans="1:13" x14ac:dyDescent="0.25">
      <c r="A4" t="s">
        <v>68</v>
      </c>
      <c r="C4" t="s">
        <v>73</v>
      </c>
      <c r="E4" t="s">
        <v>12</v>
      </c>
      <c r="G4" t="s">
        <v>12</v>
      </c>
      <c r="I4" t="s">
        <v>12</v>
      </c>
      <c r="K4" t="s">
        <v>12</v>
      </c>
      <c r="M4" t="s">
        <v>12</v>
      </c>
    </row>
    <row r="5" spans="1:13" x14ac:dyDescent="0.25">
      <c r="A5" t="s">
        <v>13</v>
      </c>
      <c r="C5" t="s">
        <v>72</v>
      </c>
      <c r="E5" t="s">
        <v>14</v>
      </c>
      <c r="G5" t="s">
        <v>14</v>
      </c>
      <c r="I5" t="s">
        <v>14</v>
      </c>
      <c r="K5" t="s">
        <v>14</v>
      </c>
      <c r="M5" t="s">
        <v>14</v>
      </c>
    </row>
    <row r="6" spans="1:13" x14ac:dyDescent="0.25">
      <c r="E6" t="s">
        <v>74</v>
      </c>
      <c r="I6" t="s">
        <v>86</v>
      </c>
      <c r="K6" t="s">
        <v>89</v>
      </c>
      <c r="M6" t="s">
        <v>87</v>
      </c>
    </row>
    <row r="9" spans="1:13" x14ac:dyDescent="0.25">
      <c r="A9" t="s">
        <v>40</v>
      </c>
      <c r="C9" t="s">
        <v>69</v>
      </c>
      <c r="E9" t="s">
        <v>70</v>
      </c>
      <c r="G9" t="s">
        <v>71</v>
      </c>
    </row>
    <row r="10" spans="1:13" x14ac:dyDescent="0.25">
      <c r="A10" t="s">
        <v>12</v>
      </c>
      <c r="C10" t="s">
        <v>12</v>
      </c>
      <c r="E10" t="s">
        <v>12</v>
      </c>
      <c r="G10" t="s">
        <v>12</v>
      </c>
    </row>
    <row r="11" spans="1:13" x14ac:dyDescent="0.25">
      <c r="A11" t="s">
        <v>14</v>
      </c>
      <c r="C11" t="s">
        <v>14</v>
      </c>
      <c r="E11" t="s">
        <v>14</v>
      </c>
      <c r="G11" t="s">
        <v>14</v>
      </c>
    </row>
    <row r="12" spans="1:13" x14ac:dyDescent="0.25">
      <c r="A12" t="s">
        <v>76</v>
      </c>
      <c r="C12" t="s">
        <v>75</v>
      </c>
      <c r="E12" t="s">
        <v>88</v>
      </c>
      <c r="G12" t="s">
        <v>76</v>
      </c>
    </row>
    <row r="13" spans="1:13" x14ac:dyDescent="0.25">
      <c r="G13" t="s">
        <v>77</v>
      </c>
    </row>
    <row r="14" spans="1:13" x14ac:dyDescent="0.25">
      <c r="A14" t="s">
        <v>84</v>
      </c>
      <c r="C14" t="s">
        <v>85</v>
      </c>
    </row>
    <row r="15" spans="1:13" x14ac:dyDescent="0.25">
      <c r="A15" t="s">
        <v>12</v>
      </c>
      <c r="C15" t="s">
        <v>12</v>
      </c>
    </row>
    <row r="16" spans="1:13" x14ac:dyDescent="0.25">
      <c r="A16" t="s">
        <v>14</v>
      </c>
      <c r="C16" t="s">
        <v>14</v>
      </c>
    </row>
    <row r="17" spans="1:13" x14ac:dyDescent="0.25">
      <c r="A17" t="s">
        <v>78</v>
      </c>
      <c r="C17" t="s">
        <v>79</v>
      </c>
      <c r="J17" s="40"/>
      <c r="K17" s="41"/>
      <c r="L17" s="40"/>
      <c r="M17" s="40"/>
    </row>
    <row r="18" spans="1:13" x14ac:dyDescent="0.25">
      <c r="J18" s="40"/>
      <c r="K18" s="41"/>
      <c r="L18" s="40"/>
      <c r="M18" s="40"/>
    </row>
    <row r="19" spans="1:13" x14ac:dyDescent="0.25">
      <c r="J19" s="40"/>
      <c r="K19" s="41"/>
      <c r="L19" s="40"/>
      <c r="M19" s="40"/>
    </row>
    <row r="20" spans="1:13" x14ac:dyDescent="0.25">
      <c r="J20" s="40"/>
      <c r="K20" s="41"/>
      <c r="L20" s="40"/>
      <c r="M20" s="40"/>
    </row>
    <row r="21" spans="1:13" x14ac:dyDescent="0.25">
      <c r="J21" s="40"/>
      <c r="K21" s="41"/>
      <c r="L21" s="40"/>
      <c r="M21" s="40"/>
    </row>
    <row r="22" spans="1:13" x14ac:dyDescent="0.25">
      <c r="A22" s="42"/>
      <c r="C22" s="42"/>
      <c r="H22" s="43"/>
    </row>
    <row r="23" spans="1:13" x14ac:dyDescent="0.25">
      <c r="H23" s="4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K25"/>
  <sheetViews>
    <sheetView workbookViewId="0">
      <selection activeCell="A5" sqref="A5"/>
    </sheetView>
  </sheetViews>
  <sheetFormatPr defaultRowHeight="15" x14ac:dyDescent="0.25"/>
  <cols>
    <col min="1" max="1" width="16.140625" style="103" bestFit="1" customWidth="1"/>
    <col min="2" max="2" width="9.140625" style="103"/>
    <col min="3" max="3" width="30.7109375" style="103" bestFit="1" customWidth="1"/>
    <col min="4" max="4" width="5.42578125" style="103" bestFit="1" customWidth="1"/>
    <col min="5" max="5" width="51.5703125" style="103" bestFit="1" customWidth="1"/>
    <col min="6" max="6" width="9.140625" style="103"/>
    <col min="7" max="7" width="8.7109375" style="103" bestFit="1" customWidth="1"/>
    <col min="8" max="8" width="9.140625" style="103"/>
    <col min="9" max="9" width="53.85546875" style="103" bestFit="1" customWidth="1"/>
    <col min="10" max="10" width="9.140625" style="103"/>
    <col min="11" max="11" width="21.42578125" style="103" bestFit="1" customWidth="1"/>
    <col min="12" max="12" width="9.140625" style="103"/>
    <col min="13" max="13" width="13.5703125" style="103" bestFit="1" customWidth="1"/>
    <col min="14" max="14" width="9.140625" style="103"/>
    <col min="15" max="15" width="37.28515625" style="103" bestFit="1" customWidth="1"/>
    <col min="16" max="16" width="9.140625" style="103"/>
    <col min="17" max="17" width="35.85546875" style="103" bestFit="1" customWidth="1"/>
    <col min="18" max="18" width="9.140625" style="103"/>
    <col min="19" max="19" width="29.42578125" style="103" bestFit="1" customWidth="1"/>
    <col min="20" max="20" width="9.140625" style="103"/>
    <col min="21" max="21" width="16" style="103" customWidth="1"/>
    <col min="22" max="22" width="9.140625" style="103"/>
    <col min="23" max="23" width="21.85546875" style="103" customWidth="1"/>
    <col min="24" max="24" width="9.140625" style="103"/>
    <col min="25" max="25" width="14.85546875" style="103" customWidth="1"/>
    <col min="26" max="26" width="9.140625" style="103"/>
    <col min="27" max="27" width="19.85546875" style="103" customWidth="1"/>
    <col min="28" max="29" width="19.85546875" style="132" customWidth="1"/>
    <col min="30" max="30" width="9.140625" style="103"/>
    <col min="31" max="31" width="36.7109375" style="103" customWidth="1"/>
    <col min="32" max="32" width="9.140625" style="103"/>
    <col min="33" max="33" width="18.85546875" style="103" customWidth="1"/>
    <col min="34" max="34" width="9.140625" style="103"/>
    <col min="35" max="35" width="17.7109375" style="103" customWidth="1"/>
    <col min="36" max="36" width="9.140625" style="103"/>
    <col min="37" max="37" width="17.7109375" style="103" customWidth="1"/>
    <col min="38" max="16384" width="9.140625" style="103"/>
  </cols>
  <sheetData>
    <row r="1" spans="1:37" x14ac:dyDescent="0.25">
      <c r="A1" s="103" t="s">
        <v>34</v>
      </c>
      <c r="C1" s="103" t="s">
        <v>35</v>
      </c>
      <c r="E1" s="103" t="s">
        <v>10</v>
      </c>
      <c r="G1" s="103" t="s">
        <v>37</v>
      </c>
      <c r="I1" s="103" t="s">
        <v>38</v>
      </c>
      <c r="K1" s="103" t="s">
        <v>39</v>
      </c>
      <c r="M1" s="103" t="s">
        <v>40</v>
      </c>
      <c r="O1" s="103" t="s">
        <v>69</v>
      </c>
      <c r="Q1" s="103" t="s">
        <v>70</v>
      </c>
      <c r="S1" s="103" t="s">
        <v>71</v>
      </c>
      <c r="U1" s="103" t="s">
        <v>84</v>
      </c>
      <c r="W1" s="103" t="s">
        <v>85</v>
      </c>
      <c r="Y1" s="103" t="s">
        <v>144</v>
      </c>
      <c r="AA1" s="103" t="s">
        <v>200</v>
      </c>
      <c r="AC1" s="132" t="s">
        <v>199</v>
      </c>
      <c r="AE1" s="103" t="s">
        <v>147</v>
      </c>
      <c r="AG1" s="103" t="s">
        <v>151</v>
      </c>
      <c r="AI1" s="107" t="s">
        <v>178</v>
      </c>
      <c r="AK1" s="107" t="s">
        <v>182</v>
      </c>
    </row>
    <row r="2" spans="1:37" x14ac:dyDescent="0.25">
      <c r="A2" s="103" t="s">
        <v>11</v>
      </c>
      <c r="C2" s="103" t="s">
        <v>12</v>
      </c>
      <c r="E2" s="103" t="s">
        <v>12</v>
      </c>
      <c r="G2" s="103" t="s">
        <v>12</v>
      </c>
      <c r="I2" s="103" t="s">
        <v>12</v>
      </c>
      <c r="K2" s="103" t="s">
        <v>12</v>
      </c>
      <c r="M2" s="103" t="s">
        <v>12</v>
      </c>
      <c r="O2" s="103" t="s">
        <v>12</v>
      </c>
      <c r="Q2" s="103" t="s">
        <v>12</v>
      </c>
      <c r="S2" s="103" t="s">
        <v>12</v>
      </c>
      <c r="U2" s="103" t="s">
        <v>12</v>
      </c>
      <c r="W2" s="103" t="s">
        <v>12</v>
      </c>
      <c r="Y2" s="103" t="s">
        <v>12</v>
      </c>
      <c r="AA2" s="103" t="s">
        <v>12</v>
      </c>
      <c r="AC2" s="132" t="s">
        <v>12</v>
      </c>
      <c r="AE2" s="103" t="s">
        <v>12</v>
      </c>
      <c r="AG2" s="103" t="s">
        <v>12</v>
      </c>
      <c r="AI2" s="107" t="s">
        <v>12</v>
      </c>
      <c r="AK2" s="107" t="s">
        <v>12</v>
      </c>
    </row>
    <row r="3" spans="1:37" x14ac:dyDescent="0.25">
      <c r="A3" s="103" t="s">
        <v>13</v>
      </c>
      <c r="C3" s="103" t="s">
        <v>14</v>
      </c>
      <c r="E3" s="103" t="s">
        <v>14</v>
      </c>
      <c r="G3" s="103" t="s">
        <v>14</v>
      </c>
      <c r="I3" s="103" t="s">
        <v>14</v>
      </c>
      <c r="K3" s="103" t="s">
        <v>14</v>
      </c>
      <c r="M3" s="103" t="s">
        <v>14</v>
      </c>
      <c r="O3" s="103" t="s">
        <v>14</v>
      </c>
      <c r="Q3" s="103" t="s">
        <v>14</v>
      </c>
      <c r="S3" s="103" t="s">
        <v>14</v>
      </c>
      <c r="U3" s="103" t="s">
        <v>14</v>
      </c>
      <c r="W3" s="103" t="s">
        <v>14</v>
      </c>
      <c r="Y3" s="103" t="s">
        <v>14</v>
      </c>
      <c r="AA3" s="103" t="s">
        <v>14</v>
      </c>
      <c r="AC3" s="132" t="s">
        <v>14</v>
      </c>
      <c r="AE3" s="103" t="s">
        <v>14</v>
      </c>
      <c r="AG3" s="103" t="s">
        <v>14</v>
      </c>
      <c r="AI3" s="107" t="s">
        <v>14</v>
      </c>
      <c r="AK3" s="107" t="s">
        <v>14</v>
      </c>
    </row>
    <row r="4" spans="1:37" ht="75" x14ac:dyDescent="0.25">
      <c r="A4" s="103" t="s">
        <v>197</v>
      </c>
      <c r="C4" s="103" t="s">
        <v>126</v>
      </c>
      <c r="E4" s="103" t="s">
        <v>127</v>
      </c>
      <c r="I4" s="103" t="s">
        <v>128</v>
      </c>
      <c r="K4" s="103" t="s">
        <v>130</v>
      </c>
      <c r="M4" s="103" t="s">
        <v>132</v>
      </c>
      <c r="O4" s="103" t="s">
        <v>136</v>
      </c>
      <c r="Q4" s="103" t="s">
        <v>138</v>
      </c>
      <c r="S4" s="103" t="s">
        <v>139</v>
      </c>
      <c r="U4" s="103" t="s">
        <v>140</v>
      </c>
      <c r="W4" s="103" t="s">
        <v>142</v>
      </c>
      <c r="Y4" s="103" t="s">
        <v>143</v>
      </c>
      <c r="AA4" s="103" t="s">
        <v>145</v>
      </c>
      <c r="AC4" s="132" t="s">
        <v>198</v>
      </c>
      <c r="AE4" s="103" t="s">
        <v>148</v>
      </c>
      <c r="AG4" s="103" t="s">
        <v>150</v>
      </c>
      <c r="AI4" s="107" t="s">
        <v>179</v>
      </c>
      <c r="AK4" s="107" t="s">
        <v>183</v>
      </c>
    </row>
    <row r="5" spans="1:37" x14ac:dyDescent="0.25">
      <c r="A5" s="112"/>
    </row>
    <row r="25" spans="4:4" x14ac:dyDescent="0.25">
      <c r="D25" s="103" t="b">
        <f>answer_sheet!C10=COUNTIF(D8:D17,"Unknown - no evidence of this in the casenotes")</f>
        <v>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Introduction</vt:lpstr>
      <vt:lpstr>Instructions</vt:lpstr>
      <vt:lpstr>Audit Tool</vt:lpstr>
      <vt:lpstr>Summary</vt:lpstr>
      <vt:lpstr>Recommendations</vt:lpstr>
      <vt:lpstr>Definitions</vt:lpstr>
      <vt:lpstr>Sheet7</vt:lpstr>
      <vt:lpstr>answer_sheet</vt:lpstr>
      <vt:lpstr>Sheet7!Answer1</vt:lpstr>
      <vt:lpstr>Answer1</vt:lpstr>
      <vt:lpstr>Answer10</vt:lpstr>
      <vt:lpstr>Answer11</vt:lpstr>
      <vt:lpstr>Answer12</vt:lpstr>
      <vt:lpstr>Sheet7!Answer2</vt:lpstr>
      <vt:lpstr>Sheet7!Answer3</vt:lpstr>
      <vt:lpstr>Answer3</vt:lpstr>
      <vt:lpstr>Answer4</vt:lpstr>
      <vt:lpstr>Answer5</vt:lpstr>
      <vt:lpstr>Answer6</vt:lpstr>
      <vt:lpstr>Answer7</vt:lpstr>
      <vt:lpstr>Answer8</vt:lpstr>
      <vt:lpstr>Answer9</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Protopapa</dc:creator>
  <cp:lastModifiedBy>Karen Protopapa</cp:lastModifiedBy>
  <cp:lastPrinted>2020-01-09T11:46:47Z</cp:lastPrinted>
  <dcterms:created xsi:type="dcterms:W3CDTF">2017-11-02T15:30:02Z</dcterms:created>
  <dcterms:modified xsi:type="dcterms:W3CDTF">2021-05-19T15:20:49Z</dcterms:modified>
</cp:coreProperties>
</file>